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CO list" sheetId="1" r:id="rId4"/>
  </sheets>
  <definedNames>
    <definedName hidden="1" localSheetId="0" name="_xlnm._FilterDatabase">'PCO list'!$A$1:$F$340</definedName>
    <definedName hidden="1" localSheetId="0" name="Z_39EF4899_A0E8_435C_8601_05F5B75475DB_.wvu.FilterData">'PCO list'!$A$2:$F$316</definedName>
    <definedName hidden="1" localSheetId="0" name="Z_2D46B8E7_0BB1_4FBB_AE68_F6F2F28E6E44_.wvu.FilterData">'PCO list'!$A$2:$F$340</definedName>
    <definedName hidden="1" localSheetId="0" name="Z_D199DED3_64B2_4C38_BD6F_8C98C98ED47A_.wvu.FilterData">'PCO list'!$A$2:$F$340</definedName>
    <definedName hidden="1" localSheetId="0" name="Z_D53FE417_421A_49D5_AB3A_0469395EA20D_.wvu.FilterData">'PCO list'!$A$2:$F$316</definedName>
    <definedName hidden="1" localSheetId="0" name="Z_8908AA75_5CAF_4ED8_ADD6_E8ACF8FFC3C6_.wvu.FilterData">'PCO list'!$A$1:$C$340</definedName>
    <definedName hidden="1" localSheetId="0" name="Z_7FAA9215_7541_4DA5_8303_3245E41837F6_.wvu.FilterData">'PCO list'!$A$1:$F$340</definedName>
    <definedName hidden="1" localSheetId="0" name="Z_F4ACA0D4_F1D7_48A6_90E4_2853D71E796F_.wvu.FilterData">'PCO list'!$A$1:$C$340</definedName>
  </definedNames>
  <calcPr/>
  <customWorkbookViews>
    <customWorkbookView activeSheetId="0" maximized="1" windowHeight="0" windowWidth="0" guid="{D199DED3-64B2-4C38-BD6F-8C98C98ED47A}" name="No Vacant Slots"/>
    <customWorkbookView activeSheetId="0" maximized="1" windowHeight="0" windowWidth="0" guid="{8908AA75-5CAF-4ED8-ADD6-E8ACF8FFC3C6}" name="17th LD PCOs"/>
    <customWorkbookView activeSheetId="0" maximized="1" windowHeight="0" windowWidth="0" guid="{D53FE417-421A-49D5-AB3A-0469395EA20D}" name="18th PCOs"/>
    <customWorkbookView activeSheetId="0" maximized="1" windowHeight="0" windowWidth="0" guid="{39EF4899-A0E8-435C-8601-05F5B75475DB}" name="49th PCOs"/>
    <customWorkbookView activeSheetId="0" maximized="1" windowHeight="0" windowWidth="0" guid="{F4ACA0D4-F1D7-48A6-90E4-2853D71E796F}" name="No Vacant By Last Name"/>
    <customWorkbookView activeSheetId="0" maximized="1" windowHeight="0" windowWidth="0" guid="{7FAA9215-7541-4DA5-8303-3245E41837F6}" name="New Precincts"/>
    <customWorkbookView activeSheetId="0" maximized="1" windowHeight="0" windowWidth="0" guid="{2D46B8E7-0BB1-4FBB-AE68-F6F2F28E6E44}" name="Last Name Sort"/>
  </customWorkbookViews>
</workbook>
</file>

<file path=xl/sharedStrings.xml><?xml version="1.0" encoding="utf-8"?>
<sst xmlns="http://schemas.openxmlformats.org/spreadsheetml/2006/main" count="8" uniqueCount="8">
  <si>
    <t>New Precincts Highlighted in Light Blue</t>
  </si>
  <si>
    <t>Last Refresh :</t>
  </si>
  <si>
    <t>Precinct</t>
  </si>
  <si>
    <t>Legislative District</t>
  </si>
  <si>
    <t>PCO Status</t>
  </si>
  <si>
    <t>First Name</t>
  </si>
  <si>
    <t>Last Name</t>
  </si>
  <si>
    <t>Email Address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</si>
</sst>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7">
    <font>
      <sz val="10.0"/>
      <color rgb="FF000000"/>
      <name val="Arial"/>
      <scheme val="minor"/>
    </font>
    <font>
      <b/>
      <u/>
      <color theme="1"/>
      <name val="Arial"/>
      <scheme val="minor"/>
    </font>
    <font/>
    <font>
      <b/>
      <u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11.0"/>
      <color rgb="FF000000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4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2" numFmtId="0" xfId="0" applyBorder="1" applyFont="1"/>
    <xf borderId="2" fillId="0" fontId="3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left" readingOrder="0" shrinkToFit="0" vertical="center" wrapText="1"/>
    </xf>
    <xf borderId="1" fillId="0" fontId="5" numFmtId="164" xfId="0" applyAlignment="1" applyBorder="1" applyFont="1" applyNumberFormat="1">
      <alignment horizontal="left" readingOrder="0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3" fillId="0" fontId="5" numFmtId="0" xfId="0" applyAlignment="1" applyBorder="1" applyFont="1">
      <alignment horizontal="center" readingOrder="0"/>
    </xf>
    <xf borderId="3" fillId="0" fontId="5" numFmtId="0" xfId="0" applyAlignment="1" applyBorder="1" applyFont="1">
      <alignment horizontal="center" vertical="bottom"/>
    </xf>
    <xf borderId="0" fillId="2" fontId="6" numFmtId="0" xfId="0" applyFill="1" applyFont="1"/>
    <xf borderId="3" fillId="2" fontId="6" numFmtId="0" xfId="0" applyAlignment="1" applyBorder="1" applyFont="1">
      <alignment horizontal="left"/>
    </xf>
    <xf borderId="3" fillId="0" fontId="5" numFmtId="0" xfId="0" applyAlignment="1" applyBorder="1" applyFont="1">
      <alignment horizontal="left"/>
    </xf>
    <xf borderId="3" fillId="3" fontId="5" numFmtId="0" xfId="0" applyAlignment="1" applyBorder="1" applyFill="1" applyFont="1">
      <alignment horizontal="center" readingOrder="0"/>
    </xf>
    <xf borderId="3" fillId="0" fontId="5" numFmtId="0" xfId="0" applyAlignment="1" applyBorder="1" applyFont="1">
      <alignment horizontal="center"/>
    </xf>
  </cellXfs>
  <cellStyles count="1">
    <cellStyle xfId="0" name="Normal" builtinId="0"/>
  </cellStyles>
  <dxfs count="3">
    <dxf>
      <font/>
      <fill>
        <patternFill patternType="solid">
          <fgColor rgb="FFA4C2F4"/>
          <bgColor rgb="FFA4C2F4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FFE599"/>
          <bgColor rgb="FFFFE5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0.13"/>
    <col customWidth="1" min="2" max="2" width="12.13"/>
    <col customWidth="1" min="3" max="3" width="8.63"/>
    <col customWidth="1" min="4" max="5" width="12.5"/>
    <col customWidth="1" min="6" max="6" width="31.0"/>
  </cols>
  <sheetData>
    <row r="1" ht="33.75" customHeight="1">
      <c r="A1" s="1" t="s">
        <v>0</v>
      </c>
      <c r="C1" s="2"/>
      <c r="D1" s="3"/>
      <c r="E1" s="4" t="s">
        <v>1</v>
      </c>
      <c r="F1" s="5">
        <f>Now()</f>
        <v>45107.42307</v>
      </c>
    </row>
    <row r="2" ht="33.75" customHeight="1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</row>
    <row r="3">
      <c r="A3" s="7">
        <v>100.0</v>
      </c>
      <c r="B3" s="8">
        <v>49.0</v>
      </c>
      <c r="C3" s="9" t="str">
        <f>IFERROR(__xludf.DUMMYFUNCTION("importrange(""https://docs.google.com/spreadsheets/d/183L4Frbdu5779gwCGixmihyBs74oi6CQ_ps0Tbjfm6c/edit"", ""PCO Public Export!B2:E339"")"),"Elected")</f>
        <v>Elected</v>
      </c>
      <c r="D3" s="10" t="str">
        <f>IFERROR(__xludf.DUMMYFUNCTION("""COMPUTED_VALUE"""),"Michele")</f>
        <v>Michele</v>
      </c>
      <c r="E3" s="11" t="str">
        <f>IFERROR(__xludf.DUMMYFUNCTION("""COMPUTED_VALUE"""),"McDermid")</f>
        <v>McDermid</v>
      </c>
      <c r="F3" s="11" t="str">
        <f>IFERROR(__xludf.DUMMYFUNCTION("""COMPUTED_VALUE"""),"michele_mcdermid@msn.com")</f>
        <v>michele_mcdermid@msn.com</v>
      </c>
    </row>
    <row r="4">
      <c r="A4" s="12">
        <v>101.0</v>
      </c>
      <c r="B4" s="8">
        <v>49.0</v>
      </c>
      <c r="C4" s="13" t="str">
        <f>IFERROR(__xludf.DUMMYFUNCTION("""COMPUTED_VALUE"""),"#REF!")</f>
        <v>#REF!</v>
      </c>
      <c r="D4" s="11" t="str">
        <f>IFERROR(__xludf.DUMMYFUNCTION("""COMPUTED_VALUE"""),"#REF!")</f>
        <v>#REF!</v>
      </c>
      <c r="E4" s="11" t="str">
        <f>IFERROR(__xludf.DUMMYFUNCTION("""COMPUTED_VALUE"""),"#REF!")</f>
        <v>#REF!</v>
      </c>
      <c r="F4" s="11" t="str">
        <f>IFERROR(__xludf.DUMMYFUNCTION("""COMPUTED_VALUE"""),"#REF!")</f>
        <v>#REF!</v>
      </c>
    </row>
    <row r="5">
      <c r="A5" s="7">
        <v>102.0</v>
      </c>
      <c r="B5" s="8">
        <v>49.0</v>
      </c>
      <c r="C5" s="13" t="str">
        <f>IFERROR(__xludf.DUMMYFUNCTION("""COMPUTED_VALUE"""),"Vacant")</f>
        <v>Vacant</v>
      </c>
      <c r="D5" s="11"/>
      <c r="E5" s="11"/>
      <c r="F5" s="11"/>
    </row>
    <row r="6">
      <c r="A6" s="7">
        <v>104.0</v>
      </c>
      <c r="B6" s="8">
        <v>49.0</v>
      </c>
      <c r="C6" s="13" t="str">
        <f>IFERROR(__xludf.DUMMYFUNCTION("""COMPUTED_VALUE"""),"Elected")</f>
        <v>Elected</v>
      </c>
      <c r="D6" s="11" t="str">
        <f>IFERROR(__xludf.DUMMYFUNCTION("""COMPUTED_VALUE"""),"Leah")</f>
        <v>Leah</v>
      </c>
      <c r="E6" s="11" t="str">
        <f>IFERROR(__xludf.DUMMYFUNCTION("""COMPUTED_VALUE"""),"Perkel")</f>
        <v>Perkel</v>
      </c>
      <c r="F6" s="11" t="str">
        <f>IFERROR(__xludf.DUMMYFUNCTION("""COMPUTED_VALUE"""),"leahperkel@gmail.com")</f>
        <v>leahperkel@gmail.com</v>
      </c>
    </row>
    <row r="7">
      <c r="A7" s="7">
        <v>106.0</v>
      </c>
      <c r="B7" s="8">
        <v>49.0</v>
      </c>
      <c r="C7" s="13" t="str">
        <f>IFERROR(__xludf.DUMMYFUNCTION("""COMPUTED_VALUE"""),"Elected")</f>
        <v>Elected</v>
      </c>
      <c r="D7" s="11" t="str">
        <f>IFERROR(__xludf.DUMMYFUNCTION("""COMPUTED_VALUE"""),"Kasey")</f>
        <v>Kasey</v>
      </c>
      <c r="E7" s="11" t="str">
        <f>IFERROR(__xludf.DUMMYFUNCTION("""COMPUTED_VALUE"""),"Cote")</f>
        <v>Cote</v>
      </c>
      <c r="F7" s="11" t="str">
        <f>IFERROR(__xludf.DUMMYFUNCTION("""COMPUTED_VALUE"""),"kccote@pacifier.com")</f>
        <v>kccote@pacifier.com</v>
      </c>
    </row>
    <row r="8">
      <c r="A8" s="7">
        <v>108.0</v>
      </c>
      <c r="B8" s="8">
        <v>49.0</v>
      </c>
      <c r="C8" s="13" t="str">
        <f>IFERROR(__xludf.DUMMYFUNCTION("""COMPUTED_VALUE"""),"Elected")</f>
        <v>Elected</v>
      </c>
      <c r="D8" s="11" t="str">
        <f>IFERROR(__xludf.DUMMYFUNCTION("""COMPUTED_VALUE"""),"Brian")</f>
        <v>Brian</v>
      </c>
      <c r="E8" s="11" t="str">
        <f>IFERROR(__xludf.DUMMYFUNCTION("""COMPUTED_VALUE"""),"Leahy")</f>
        <v>Leahy</v>
      </c>
      <c r="F8" s="11" t="str">
        <f>IFERROR(__xludf.DUMMYFUNCTION("""COMPUTED_VALUE"""),"(No Email Address)")</f>
        <v>(No Email Address)</v>
      </c>
    </row>
    <row r="9">
      <c r="A9" s="7">
        <v>109.0</v>
      </c>
      <c r="B9" s="8">
        <v>49.0</v>
      </c>
      <c r="C9" s="13" t="str">
        <f>IFERROR(__xludf.DUMMYFUNCTION("""COMPUTED_VALUE"""),"Vacant")</f>
        <v>Vacant</v>
      </c>
      <c r="D9" s="11"/>
      <c r="E9" s="11"/>
      <c r="F9" s="11"/>
    </row>
    <row r="10">
      <c r="A10" s="7">
        <v>110.0</v>
      </c>
      <c r="B10" s="8">
        <v>49.0</v>
      </c>
      <c r="C10" s="13" t="str">
        <f>IFERROR(__xludf.DUMMYFUNCTION("""COMPUTED_VALUE"""),"Elected")</f>
        <v>Elected</v>
      </c>
      <c r="D10" s="11" t="str">
        <f>IFERROR(__xludf.DUMMYFUNCTION("""COMPUTED_VALUE"""),"Eileen")</f>
        <v>Eileen</v>
      </c>
      <c r="E10" s="11" t="str">
        <f>IFERROR(__xludf.DUMMYFUNCTION("""COMPUTED_VALUE"""),"Cowen")</f>
        <v>Cowen</v>
      </c>
      <c r="F10" s="11" t="str">
        <f>IFERROR(__xludf.DUMMYFUNCTION("""COMPUTED_VALUE"""),"eileencowen001@gmail.com")</f>
        <v>eileencowen001@gmail.com</v>
      </c>
    </row>
    <row r="11">
      <c r="A11" s="7">
        <v>112.0</v>
      </c>
      <c r="B11" s="8">
        <v>49.0</v>
      </c>
      <c r="C11" s="13" t="str">
        <f>IFERROR(__xludf.DUMMYFUNCTION("""COMPUTED_VALUE"""),"Elected")</f>
        <v>Elected</v>
      </c>
      <c r="D11" s="11" t="str">
        <f>IFERROR(__xludf.DUMMYFUNCTION("""COMPUTED_VALUE"""),"Andrew")</f>
        <v>Andrew</v>
      </c>
      <c r="E11" s="11" t="str">
        <f>IFERROR(__xludf.DUMMYFUNCTION("""COMPUTED_VALUE"""),"Cleveland")</f>
        <v>Cleveland</v>
      </c>
      <c r="F11" s="11" t="str">
        <f>IFERROR(__xludf.DUMMYFUNCTION("""COMPUTED_VALUE"""),"47pa12@gmail.com")</f>
        <v>47pa12@gmail.com</v>
      </c>
    </row>
    <row r="12">
      <c r="A12" s="7">
        <v>113.0</v>
      </c>
      <c r="B12" s="8">
        <v>49.0</v>
      </c>
      <c r="C12" s="13" t="str">
        <f>IFERROR(__xludf.DUMMYFUNCTION("""COMPUTED_VALUE"""),"Elected")</f>
        <v>Elected</v>
      </c>
      <c r="D12" s="11" t="str">
        <f>IFERROR(__xludf.DUMMYFUNCTION("""COMPUTED_VALUE"""),"Hector")</f>
        <v>Hector</v>
      </c>
      <c r="E12" s="11" t="str">
        <f>IFERROR(__xludf.DUMMYFUNCTION("""COMPUTED_VALUE"""),"Hinojosa")</f>
        <v>Hinojosa</v>
      </c>
      <c r="F12" s="11" t="str">
        <f>IFERROR(__xludf.DUMMYFUNCTION("""COMPUTED_VALUE"""),"hh.politic55@gmail.com")</f>
        <v>hh.politic55@gmail.com</v>
      </c>
    </row>
    <row r="13">
      <c r="A13" s="7">
        <v>120.0</v>
      </c>
      <c r="B13" s="8">
        <v>49.0</v>
      </c>
      <c r="C13" s="13" t="str">
        <f>IFERROR(__xludf.DUMMYFUNCTION("""COMPUTED_VALUE"""),"Elected")</f>
        <v>Elected</v>
      </c>
      <c r="D13" s="11" t="str">
        <f>IFERROR(__xludf.DUMMYFUNCTION("""COMPUTED_VALUE"""),"Michael")</f>
        <v>Michael</v>
      </c>
      <c r="E13" s="11" t="str">
        <f>IFERROR(__xludf.DUMMYFUNCTION("""COMPUTED_VALUE"""),"Martin")</f>
        <v>Martin</v>
      </c>
      <c r="F13" s="11" t="str">
        <f>IFERROR(__xludf.DUMMYFUNCTION("""COMPUTED_VALUE"""),"michaelgmartin@gmail.com")</f>
        <v>michaelgmartin@gmail.com</v>
      </c>
    </row>
    <row r="14">
      <c r="A14" s="7">
        <v>125.0</v>
      </c>
      <c r="B14" s="8">
        <v>49.0</v>
      </c>
      <c r="C14" s="13" t="str">
        <f>IFERROR(__xludf.DUMMYFUNCTION("""COMPUTED_VALUE"""),"Elected")</f>
        <v>Elected</v>
      </c>
      <c r="D14" s="11" t="str">
        <f>IFERROR(__xludf.DUMMYFUNCTION("""COMPUTED_VALUE"""),"Gordon")</f>
        <v>Gordon</v>
      </c>
      <c r="E14" s="11" t="str">
        <f>IFERROR(__xludf.DUMMYFUNCTION("""COMPUTED_VALUE"""),"Trousdale")</f>
        <v>Trousdale</v>
      </c>
      <c r="F14" s="11" t="str">
        <f>IFERROR(__xludf.DUMMYFUNCTION("""COMPUTED_VALUE"""),"gtrousdale@clark.edu")</f>
        <v>gtrousdale@clark.edu</v>
      </c>
    </row>
    <row r="15">
      <c r="A15" s="7">
        <v>130.0</v>
      </c>
      <c r="B15" s="8">
        <v>49.0</v>
      </c>
      <c r="C15" s="13" t="str">
        <f>IFERROR(__xludf.DUMMYFUNCTION("""COMPUTED_VALUE"""),"Vacant")</f>
        <v>Vacant</v>
      </c>
      <c r="D15" s="11"/>
      <c r="E15" s="11"/>
      <c r="F15" s="11"/>
    </row>
    <row r="16">
      <c r="A16" s="7">
        <v>135.0</v>
      </c>
      <c r="B16" s="8">
        <v>49.0</v>
      </c>
      <c r="C16" s="13" t="str">
        <f>IFERROR(__xludf.DUMMYFUNCTION("""COMPUTED_VALUE"""),"Elected")</f>
        <v>Elected</v>
      </c>
      <c r="D16" s="11" t="str">
        <f>IFERROR(__xludf.DUMMYFUNCTION("""COMPUTED_VALUE"""),"Robin")</f>
        <v>Robin</v>
      </c>
      <c r="E16" s="11" t="str">
        <f>IFERROR(__xludf.DUMMYFUNCTION("""COMPUTED_VALUE"""),"Schotter")</f>
        <v>Schotter</v>
      </c>
      <c r="F16" s="11" t="str">
        <f>IFERROR(__xludf.DUMMYFUNCTION("""COMPUTED_VALUE"""),"schotter@gmail.com")</f>
        <v>schotter@gmail.com</v>
      </c>
    </row>
    <row r="17">
      <c r="A17" s="7">
        <v>147.0</v>
      </c>
      <c r="B17" s="8">
        <v>49.0</v>
      </c>
      <c r="C17" s="13" t="str">
        <f>IFERROR(__xludf.DUMMYFUNCTION("""COMPUTED_VALUE"""),"Elected")</f>
        <v>Elected</v>
      </c>
      <c r="D17" s="11" t="str">
        <f>IFERROR(__xludf.DUMMYFUNCTION("""COMPUTED_VALUE"""),"Elaine")</f>
        <v>Elaine</v>
      </c>
      <c r="E17" s="11" t="str">
        <f>IFERROR(__xludf.DUMMYFUNCTION("""COMPUTED_VALUE"""),"Brown")</f>
        <v>Brown</v>
      </c>
      <c r="F17" s="11" t="str">
        <f>IFERROR(__xludf.DUMMYFUNCTION("""COMPUTED_VALUE"""),"cdnbirch@aol.com")</f>
        <v>cdnbirch@aol.com</v>
      </c>
    </row>
    <row r="18">
      <c r="A18" s="7">
        <v>150.0</v>
      </c>
      <c r="B18" s="8">
        <v>49.0</v>
      </c>
      <c r="C18" s="13" t="str">
        <f>IFERROR(__xludf.DUMMYFUNCTION("""COMPUTED_VALUE"""),"Appointed")</f>
        <v>Appointed</v>
      </c>
      <c r="D18" s="11" t="str">
        <f>IFERROR(__xludf.DUMMYFUNCTION("""COMPUTED_VALUE"""),"Michael")</f>
        <v>Michael</v>
      </c>
      <c r="E18" s="11" t="str">
        <f>IFERROR(__xludf.DUMMYFUNCTION("""COMPUTED_VALUE"""),"Herron")</f>
        <v>Herron</v>
      </c>
      <c r="F18" s="11" t="str">
        <f>IFERROR(__xludf.DUMMYFUNCTION("""COMPUTED_VALUE"""),"p150cd@usa.com")</f>
        <v>p150cd@usa.com</v>
      </c>
    </row>
    <row r="19">
      <c r="A19" s="7">
        <v>153.0</v>
      </c>
      <c r="B19" s="8">
        <v>49.0</v>
      </c>
      <c r="C19" s="13" t="str">
        <f>IFERROR(__xludf.DUMMYFUNCTION("""COMPUTED_VALUE"""),"Elected")</f>
        <v>Elected</v>
      </c>
      <c r="D19" s="11" t="str">
        <f>IFERROR(__xludf.DUMMYFUNCTION("""COMPUTED_VALUE"""),"Patricia")</f>
        <v>Patricia</v>
      </c>
      <c r="E19" s="11" t="str">
        <f>IFERROR(__xludf.DUMMYFUNCTION("""COMPUTED_VALUE"""),"O'Bannon")</f>
        <v>O'Bannon</v>
      </c>
      <c r="F19" s="11" t="str">
        <f>IFERROR(__xludf.DUMMYFUNCTION("""COMPUTED_VALUE"""),"patriciameliseobannon@gmail.com")</f>
        <v>patriciameliseobannon@gmail.com</v>
      </c>
    </row>
    <row r="20">
      <c r="A20" s="7">
        <v>160.0</v>
      </c>
      <c r="B20" s="8">
        <v>49.0</v>
      </c>
      <c r="C20" s="13" t="str">
        <f>IFERROR(__xludf.DUMMYFUNCTION("""COMPUTED_VALUE"""),"Vacant")</f>
        <v>Vacant</v>
      </c>
      <c r="D20" s="11"/>
      <c r="E20" s="11"/>
      <c r="F20" s="11"/>
    </row>
    <row r="21">
      <c r="A21" s="12">
        <v>161.0</v>
      </c>
      <c r="B21" s="8">
        <v>49.0</v>
      </c>
      <c r="C21" s="13" t="str">
        <f>IFERROR(__xludf.DUMMYFUNCTION("""COMPUTED_VALUE"""),"Vacant")</f>
        <v>Vacant</v>
      </c>
      <c r="D21" s="11"/>
      <c r="E21" s="11"/>
      <c r="F21" s="11"/>
    </row>
    <row r="22">
      <c r="A22" s="7">
        <v>170.0</v>
      </c>
      <c r="B22" s="8">
        <v>49.0</v>
      </c>
      <c r="C22" s="13" t="str">
        <f>IFERROR(__xludf.DUMMYFUNCTION("""COMPUTED_VALUE"""),"Elected")</f>
        <v>Elected</v>
      </c>
      <c r="D22" s="11" t="str">
        <f>IFERROR(__xludf.DUMMYFUNCTION("""COMPUTED_VALUE"""),"Joe")</f>
        <v>Joe</v>
      </c>
      <c r="E22" s="11" t="str">
        <f>IFERROR(__xludf.DUMMYFUNCTION("""COMPUTED_VALUE"""),"Maldonado")</f>
        <v>Maldonado</v>
      </c>
      <c r="F22" s="11" t="str">
        <f>IFERROR(__xludf.DUMMYFUNCTION("""COMPUTED_VALUE"""),"joeamaldonado1979@gmail.com")</f>
        <v>joeamaldonado1979@gmail.com</v>
      </c>
    </row>
    <row r="23">
      <c r="A23" s="7">
        <v>171.0</v>
      </c>
      <c r="B23" s="8">
        <v>49.0</v>
      </c>
      <c r="C23" s="13" t="str">
        <f>IFERROR(__xludf.DUMMYFUNCTION("""COMPUTED_VALUE"""),"Vacant")</f>
        <v>Vacant</v>
      </c>
      <c r="D23" s="11"/>
      <c r="E23" s="11"/>
      <c r="F23" s="11"/>
    </row>
    <row r="24">
      <c r="A24" s="7">
        <v>173.0</v>
      </c>
      <c r="B24" s="8">
        <v>49.0</v>
      </c>
      <c r="C24" s="13" t="str">
        <f>IFERROR(__xludf.DUMMYFUNCTION("""COMPUTED_VALUE"""),"Vacant")</f>
        <v>Vacant</v>
      </c>
      <c r="D24" s="11"/>
      <c r="E24" s="11"/>
      <c r="F24" s="11"/>
    </row>
    <row r="25">
      <c r="A25" s="7">
        <v>175.0</v>
      </c>
      <c r="B25" s="8">
        <v>49.0</v>
      </c>
      <c r="C25" s="13" t="str">
        <f>IFERROR(__xludf.DUMMYFUNCTION("""COMPUTED_VALUE"""),"Elected")</f>
        <v>Elected</v>
      </c>
      <c r="D25" s="11" t="str">
        <f>IFERROR(__xludf.DUMMYFUNCTION("""COMPUTED_VALUE"""),"Nicolette")</f>
        <v>Nicolette</v>
      </c>
      <c r="E25" s="11" t="str">
        <f>IFERROR(__xludf.DUMMYFUNCTION("""COMPUTED_VALUE"""),"Horaites")</f>
        <v>Horaites</v>
      </c>
      <c r="F25" s="11" t="str">
        <f>IFERROR(__xludf.DUMMYFUNCTION("""COMPUTED_VALUE"""),"nicolette.horaites@gmail.com")</f>
        <v>nicolette.horaites@gmail.com</v>
      </c>
    </row>
    <row r="26">
      <c r="A26" s="7">
        <v>177.0</v>
      </c>
      <c r="B26" s="8">
        <v>49.0</v>
      </c>
      <c r="C26" s="13" t="str">
        <f>IFERROR(__xludf.DUMMYFUNCTION("""COMPUTED_VALUE"""),"Vacant")</f>
        <v>Vacant</v>
      </c>
      <c r="D26" s="11"/>
      <c r="E26" s="11"/>
      <c r="F26" s="11"/>
    </row>
    <row r="27">
      <c r="A27" s="7">
        <v>180.0</v>
      </c>
      <c r="B27" s="8">
        <v>49.0</v>
      </c>
      <c r="C27" s="13" t="str">
        <f>IFERROR(__xludf.DUMMYFUNCTION("""COMPUTED_VALUE"""),"Vacant")</f>
        <v>Vacant</v>
      </c>
      <c r="D27" s="11"/>
      <c r="E27" s="11"/>
      <c r="F27" s="11"/>
    </row>
    <row r="28">
      <c r="A28" s="7">
        <v>185.0</v>
      </c>
      <c r="B28" s="8">
        <v>49.0</v>
      </c>
      <c r="C28" s="13" t="str">
        <f>IFERROR(__xludf.DUMMYFUNCTION("""COMPUTED_VALUE"""),"Elected")</f>
        <v>Elected</v>
      </c>
      <c r="D28" s="11" t="str">
        <f>IFERROR(__xludf.DUMMYFUNCTION("""COMPUTED_VALUE"""),"Ashley")</f>
        <v>Ashley</v>
      </c>
      <c r="E28" s="11" t="str">
        <f>IFERROR(__xludf.DUMMYFUNCTION("""COMPUTED_VALUE"""),"Conley")</f>
        <v>Conley</v>
      </c>
      <c r="F28" s="11" t="str">
        <f>IFERROR(__xludf.DUMMYFUNCTION("""COMPUTED_VALUE"""),"ashleydconley@gmail.com")</f>
        <v>ashleydconley@gmail.com</v>
      </c>
    </row>
    <row r="29">
      <c r="A29" s="7">
        <v>190.0</v>
      </c>
      <c r="B29" s="8">
        <v>49.0</v>
      </c>
      <c r="C29" s="13" t="str">
        <f>IFERROR(__xludf.DUMMYFUNCTION("""COMPUTED_VALUE"""),"Elected")</f>
        <v>Elected</v>
      </c>
      <c r="D29" s="11" t="str">
        <f>IFERROR(__xludf.DUMMYFUNCTION("""COMPUTED_VALUE"""),"Catherine")</f>
        <v>Catherine</v>
      </c>
      <c r="E29" s="11" t="str">
        <f>IFERROR(__xludf.DUMMYFUNCTION("""COMPUTED_VALUE"""),"Rich")</f>
        <v>Rich</v>
      </c>
      <c r="F29" s="11" t="str">
        <f>IFERROR(__xludf.DUMMYFUNCTION("""COMPUTED_VALUE"""),"richcat99@gmail.com")</f>
        <v>richcat99@gmail.com</v>
      </c>
    </row>
    <row r="30">
      <c r="A30" s="7">
        <v>195.0</v>
      </c>
      <c r="B30" s="8">
        <v>49.0</v>
      </c>
      <c r="C30" s="13" t="str">
        <f>IFERROR(__xludf.DUMMYFUNCTION("""COMPUTED_VALUE"""),"Vacant")</f>
        <v>Vacant</v>
      </c>
      <c r="D30" s="11" t="str">
        <f>IFERROR(__xludf.DUMMYFUNCTION("""COMPUTED_VALUE""")," ")</f>
        <v> </v>
      </c>
      <c r="E30" s="11" t="str">
        <f>IFERROR(__xludf.DUMMYFUNCTION("""COMPUTED_VALUE""")," ")</f>
        <v> </v>
      </c>
      <c r="F30" s="11"/>
    </row>
    <row r="31">
      <c r="A31" s="7">
        <v>200.0</v>
      </c>
      <c r="B31" s="8">
        <v>49.0</v>
      </c>
      <c r="C31" s="13" t="str">
        <f>IFERROR(__xludf.DUMMYFUNCTION("""COMPUTED_VALUE"""),"Acting")</f>
        <v>Acting</v>
      </c>
      <c r="D31" s="11" t="str">
        <f>IFERROR(__xludf.DUMMYFUNCTION("""COMPUTED_VALUE"""),"Kate")</f>
        <v>Kate</v>
      </c>
      <c r="E31" s="11" t="str">
        <f>IFERROR(__xludf.DUMMYFUNCTION("""COMPUTED_VALUE"""),"Fernald")</f>
        <v>Fernald</v>
      </c>
      <c r="F31" s="11" t="str">
        <f>IFERROR(__xludf.DUMMYFUNCTION("""COMPUTED_VALUE"""),"#REF!")</f>
        <v>#REF!</v>
      </c>
    </row>
    <row r="32">
      <c r="A32" s="7">
        <v>220.0</v>
      </c>
      <c r="B32" s="8">
        <v>49.0</v>
      </c>
      <c r="C32" s="13" t="str">
        <f>IFERROR(__xludf.DUMMYFUNCTION("""COMPUTED_VALUE"""),"Elected")</f>
        <v>Elected</v>
      </c>
      <c r="D32" s="11" t="str">
        <f>IFERROR(__xludf.DUMMYFUNCTION("""COMPUTED_VALUE"""),"Bob")</f>
        <v>Bob</v>
      </c>
      <c r="E32" s="11" t="str">
        <f>IFERROR(__xludf.DUMMYFUNCTION("""COMPUTED_VALUE"""),"Travis")</f>
        <v>Travis</v>
      </c>
      <c r="F32" s="11" t="str">
        <f>IFERROR(__xludf.DUMMYFUNCTION("""COMPUTED_VALUE"""),"bobtravis360@gmail.com")</f>
        <v>bobtravis360@gmail.com</v>
      </c>
    </row>
    <row r="33">
      <c r="A33" s="7">
        <v>225.0</v>
      </c>
      <c r="B33" s="8">
        <v>49.0</v>
      </c>
      <c r="C33" s="13" t="str">
        <f>IFERROR(__xludf.DUMMYFUNCTION("""COMPUTED_VALUE"""),"Elected")</f>
        <v>Elected</v>
      </c>
      <c r="D33" s="11" t="str">
        <f>IFERROR(__xludf.DUMMYFUNCTION("""COMPUTED_VALUE"""),"Jim")</f>
        <v>Jim</v>
      </c>
      <c r="E33" s="11" t="str">
        <f>IFERROR(__xludf.DUMMYFUNCTION("""COMPUTED_VALUE"""),"Luce")</f>
        <v>Luce</v>
      </c>
      <c r="F33" s="11" t="str">
        <f>IFERROR(__xludf.DUMMYFUNCTION("""COMPUTED_VALUE"""),"lucefamily@comcast.net")</f>
        <v>lucefamily@comcast.net</v>
      </c>
    </row>
    <row r="34">
      <c r="A34" s="7">
        <v>240.0</v>
      </c>
      <c r="B34" s="8">
        <v>49.0</v>
      </c>
      <c r="C34" s="13" t="str">
        <f>IFERROR(__xludf.DUMMYFUNCTION("""COMPUTED_VALUE"""),"Elected")</f>
        <v>Elected</v>
      </c>
      <c r="D34" s="11" t="str">
        <f>IFERROR(__xludf.DUMMYFUNCTION("""COMPUTED_VALUE"""),"Vicki")</f>
        <v>Vicki</v>
      </c>
      <c r="E34" s="11" t="str">
        <f>IFERROR(__xludf.DUMMYFUNCTION("""COMPUTED_VALUE"""),"Work")</f>
        <v>Work</v>
      </c>
      <c r="F34" s="11" t="str">
        <f>IFERROR(__xludf.DUMMYFUNCTION("""COMPUTED_VALUE"""),"vicki8090@comcast.net")</f>
        <v>vicki8090@comcast.net</v>
      </c>
    </row>
    <row r="35">
      <c r="A35" s="7">
        <v>245.0</v>
      </c>
      <c r="B35" s="8">
        <v>49.0</v>
      </c>
      <c r="C35" s="13" t="str">
        <f>IFERROR(__xludf.DUMMYFUNCTION("""COMPUTED_VALUE"""),"Elected")</f>
        <v>Elected</v>
      </c>
      <c r="D35" s="11" t="str">
        <f>IFERROR(__xludf.DUMMYFUNCTION("""COMPUTED_VALUE"""),"Magan")</f>
        <v>Magan</v>
      </c>
      <c r="E35" s="11" t="str">
        <f>IFERROR(__xludf.DUMMYFUNCTION("""COMPUTED_VALUE"""),"Reed")</f>
        <v>Reed</v>
      </c>
      <c r="F35" s="11" t="str">
        <f>IFERROR(__xludf.DUMMYFUNCTION("""COMPUTED_VALUE"""),"maganmae@gmail.com")</f>
        <v>maganmae@gmail.com</v>
      </c>
    </row>
    <row r="36">
      <c r="A36" s="7">
        <v>250.0</v>
      </c>
      <c r="B36" s="8">
        <v>49.0</v>
      </c>
      <c r="C36" s="13" t="str">
        <f>IFERROR(__xludf.DUMMYFUNCTION("""COMPUTED_VALUE"""),"Vacant")</f>
        <v>Vacant</v>
      </c>
      <c r="D36" s="11"/>
      <c r="E36" s="11"/>
      <c r="F36" s="11"/>
    </row>
    <row r="37">
      <c r="A37" s="7">
        <v>255.0</v>
      </c>
      <c r="B37" s="8">
        <v>49.0</v>
      </c>
      <c r="C37" s="13" t="str">
        <f>IFERROR(__xludf.DUMMYFUNCTION("""COMPUTED_VALUE"""),"Vacant")</f>
        <v>Vacant</v>
      </c>
      <c r="D37" s="11"/>
      <c r="E37" s="11"/>
      <c r="F37" s="11"/>
    </row>
    <row r="38">
      <c r="A38" s="7">
        <v>257.0</v>
      </c>
      <c r="B38" s="8">
        <v>49.0</v>
      </c>
      <c r="C38" s="13" t="str">
        <f>IFERROR(__xludf.DUMMYFUNCTION("""COMPUTED_VALUE"""),"Elected")</f>
        <v>Elected</v>
      </c>
      <c r="D38" s="11" t="str">
        <f>IFERROR(__xludf.DUMMYFUNCTION("""COMPUTED_VALUE"""),"Angela")</f>
        <v>Angela</v>
      </c>
      <c r="E38" s="11" t="str">
        <f>IFERROR(__xludf.DUMMYFUNCTION("""COMPUTED_VALUE"""),"Wilkinson")</f>
        <v>Wilkinson</v>
      </c>
      <c r="F38" s="11" t="str">
        <f>IFERROR(__xludf.DUMMYFUNCTION("""COMPUTED_VALUE"""),"angela.wilkinson@gmail.com")</f>
        <v>angela.wilkinson@gmail.com</v>
      </c>
    </row>
    <row r="39">
      <c r="A39" s="12">
        <v>258.0</v>
      </c>
      <c r="B39" s="8">
        <v>49.0</v>
      </c>
      <c r="C39" s="13" t="str">
        <f>IFERROR(__xludf.DUMMYFUNCTION("""COMPUTED_VALUE"""),"Vacant")</f>
        <v>Vacant</v>
      </c>
      <c r="D39" s="11"/>
      <c r="E39" s="11"/>
      <c r="F39" s="11"/>
    </row>
    <row r="40">
      <c r="A40" s="7">
        <v>260.0</v>
      </c>
      <c r="B40" s="8">
        <v>49.0</v>
      </c>
      <c r="C40" s="13" t="str">
        <f>IFERROR(__xludf.DUMMYFUNCTION("""COMPUTED_VALUE"""),"Elected")</f>
        <v>Elected</v>
      </c>
      <c r="D40" s="11" t="str">
        <f>IFERROR(__xludf.DUMMYFUNCTION("""COMPUTED_VALUE"""),"Lisa")</f>
        <v>Lisa</v>
      </c>
      <c r="E40" s="11" t="str">
        <f>IFERROR(__xludf.DUMMYFUNCTION("""COMPUTED_VALUE"""),"Messer")</f>
        <v>Messer</v>
      </c>
      <c r="F40" s="11" t="str">
        <f>IFERROR(__xludf.DUMMYFUNCTION("""COMPUTED_VALUE"""),"bugnew99@gmail.com")</f>
        <v>bugnew99@gmail.com</v>
      </c>
    </row>
    <row r="41">
      <c r="A41" s="7">
        <v>290.0</v>
      </c>
      <c r="B41" s="8">
        <v>49.0</v>
      </c>
      <c r="C41" s="13" t="str">
        <f>IFERROR(__xludf.DUMMYFUNCTION("""COMPUTED_VALUE"""),"Vacant")</f>
        <v>Vacant</v>
      </c>
      <c r="D41" s="11"/>
      <c r="E41" s="11"/>
      <c r="F41" s="11"/>
    </row>
    <row r="42">
      <c r="A42" s="7">
        <v>294.0</v>
      </c>
      <c r="B42" s="8">
        <v>49.0</v>
      </c>
      <c r="C42" s="13" t="str">
        <f>IFERROR(__xludf.DUMMYFUNCTION("""COMPUTED_VALUE"""),"Elected")</f>
        <v>Elected</v>
      </c>
      <c r="D42" s="11" t="str">
        <f>IFERROR(__xludf.DUMMYFUNCTION("""COMPUTED_VALUE"""),"Giovanna")</f>
        <v>Giovanna</v>
      </c>
      <c r="E42" s="11" t="str">
        <f>IFERROR(__xludf.DUMMYFUNCTION("""COMPUTED_VALUE"""),"Universe")</f>
        <v>Universe</v>
      </c>
      <c r="F42" s="11" t="str">
        <f>IFERROR(__xludf.DUMMYFUNCTION("""COMPUTED_VALUE"""),"aurallis@hotmail.com")</f>
        <v>aurallis@hotmail.com</v>
      </c>
    </row>
    <row r="43">
      <c r="A43" s="12">
        <v>295.0</v>
      </c>
      <c r="B43" s="8">
        <v>49.0</v>
      </c>
      <c r="C43" s="13" t="str">
        <f>IFERROR(__xludf.DUMMYFUNCTION("""COMPUTED_VALUE"""),"Vacant")</f>
        <v>Vacant</v>
      </c>
      <c r="D43" s="11"/>
      <c r="E43" s="11"/>
      <c r="F43" s="11"/>
    </row>
    <row r="44">
      <c r="A44" s="7">
        <v>296.0</v>
      </c>
      <c r="B44" s="8">
        <v>49.0</v>
      </c>
      <c r="C44" s="13" t="str">
        <f>IFERROR(__xludf.DUMMYFUNCTION("""COMPUTED_VALUE"""),"Vacant")</f>
        <v>Vacant</v>
      </c>
      <c r="D44" s="11"/>
      <c r="E44" s="11"/>
      <c r="F44" s="11"/>
    </row>
    <row r="45">
      <c r="A45" s="7">
        <v>298.0</v>
      </c>
      <c r="B45" s="8">
        <v>49.0</v>
      </c>
      <c r="C45" s="13" t="str">
        <f>IFERROR(__xludf.DUMMYFUNCTION("""COMPUTED_VALUE"""),"Vacant")</f>
        <v>Vacant</v>
      </c>
      <c r="D45" s="11" t="str">
        <f>IFERROR(__xludf.DUMMYFUNCTION("""COMPUTED_VALUE""")," ")</f>
        <v> </v>
      </c>
      <c r="E45" s="11" t="str">
        <f>IFERROR(__xludf.DUMMYFUNCTION("""COMPUTED_VALUE""")," ")</f>
        <v> </v>
      </c>
      <c r="F45" s="11" t="str">
        <f>IFERROR(__xludf.DUMMYFUNCTION("""COMPUTED_VALUE""")," ")</f>
        <v> </v>
      </c>
    </row>
    <row r="46">
      <c r="A46" s="7">
        <v>320.0</v>
      </c>
      <c r="B46" s="8">
        <v>17.0</v>
      </c>
      <c r="C46" s="13" t="str">
        <f>IFERROR(__xludf.DUMMYFUNCTION("""COMPUTED_VALUE"""),"Vacant")</f>
        <v>Vacant</v>
      </c>
      <c r="D46" s="11"/>
      <c r="E46" s="11"/>
      <c r="F46" s="11"/>
    </row>
    <row r="47">
      <c r="A47" s="7">
        <v>325.0</v>
      </c>
      <c r="B47" s="8">
        <v>49.0</v>
      </c>
      <c r="C47" s="13" t="str">
        <f>IFERROR(__xludf.DUMMYFUNCTION("""COMPUTED_VALUE"""),"Elected")</f>
        <v>Elected</v>
      </c>
      <c r="D47" s="11" t="str">
        <f>IFERROR(__xludf.DUMMYFUNCTION("""COMPUTED_VALUE"""),"Kala")</f>
        <v>Kala</v>
      </c>
      <c r="E47" s="11" t="str">
        <f>IFERROR(__xludf.DUMMYFUNCTION("""COMPUTED_VALUE"""),"Madugula")</f>
        <v>Madugula</v>
      </c>
      <c r="F47" s="11" t="str">
        <f>IFERROR(__xludf.DUMMYFUNCTION("""COMPUTED_VALUE"""),"kalasagardds@gmail.com")</f>
        <v>kalasagardds@gmail.com</v>
      </c>
    </row>
    <row r="48">
      <c r="A48" s="7">
        <v>327.0</v>
      </c>
      <c r="B48" s="8">
        <v>49.0</v>
      </c>
      <c r="C48" s="13" t="str">
        <f>IFERROR(__xludf.DUMMYFUNCTION("""COMPUTED_VALUE"""),"Vacant")</f>
        <v>Vacant</v>
      </c>
      <c r="D48" s="11"/>
      <c r="E48" s="11"/>
      <c r="F48" s="11"/>
    </row>
    <row r="49">
      <c r="A49" s="7">
        <v>328.0</v>
      </c>
      <c r="B49" s="8">
        <v>49.0</v>
      </c>
      <c r="C49" s="13" t="str">
        <f>IFERROR(__xludf.DUMMYFUNCTION("""COMPUTED_VALUE"""),"Elected")</f>
        <v>Elected</v>
      </c>
      <c r="D49" s="11" t="str">
        <f>IFERROR(__xludf.DUMMYFUNCTION("""COMPUTED_VALUE"""),"Sara")</f>
        <v>Sara</v>
      </c>
      <c r="E49" s="11" t="str">
        <f>IFERROR(__xludf.DUMMYFUNCTION("""COMPUTED_VALUE"""),"De La Fuente")</f>
        <v>De La Fuente</v>
      </c>
      <c r="F49" s="11" t="str">
        <f>IFERROR(__xludf.DUMMYFUNCTION("""COMPUTED_VALUE"""),"princesspiper@icloud.com")</f>
        <v>princesspiper@icloud.com</v>
      </c>
    </row>
    <row r="50">
      <c r="A50" s="7">
        <v>330.0</v>
      </c>
      <c r="B50" s="8">
        <v>49.0</v>
      </c>
      <c r="C50" s="13" t="str">
        <f>IFERROR(__xludf.DUMMYFUNCTION("""COMPUTED_VALUE"""),"Elected")</f>
        <v>Elected</v>
      </c>
      <c r="D50" s="11" t="str">
        <f>IFERROR(__xludf.DUMMYFUNCTION("""COMPUTED_VALUE"""),"Justin")</f>
        <v>Justin</v>
      </c>
      <c r="E50" s="11" t="str">
        <f>IFERROR(__xludf.DUMMYFUNCTION("""COMPUTED_VALUE"""),"Allen")</f>
        <v>Allen</v>
      </c>
      <c r="F50" s="11" t="str">
        <f>IFERROR(__xludf.DUMMYFUNCTION("""COMPUTED_VALUE"""),"justinchanceallen@gmail.com")</f>
        <v>justinchanceallen@gmail.com</v>
      </c>
    </row>
    <row r="51">
      <c r="A51" s="7">
        <v>331.0</v>
      </c>
      <c r="B51" s="8">
        <v>49.0</v>
      </c>
      <c r="C51" s="13" t="str">
        <f>IFERROR(__xludf.DUMMYFUNCTION("""COMPUTED_VALUE"""),"Vacant")</f>
        <v>Vacant</v>
      </c>
      <c r="D51" s="11"/>
      <c r="E51" s="11"/>
      <c r="F51" s="11"/>
    </row>
    <row r="52">
      <c r="A52" s="7">
        <v>335.0</v>
      </c>
      <c r="B52" s="8">
        <v>49.0</v>
      </c>
      <c r="C52" s="13" t="str">
        <f>IFERROR(__xludf.DUMMYFUNCTION("""COMPUTED_VALUE"""),"Elected")</f>
        <v>Elected</v>
      </c>
      <c r="D52" s="11" t="str">
        <f>IFERROR(__xludf.DUMMYFUNCTION("""COMPUTED_VALUE"""),"Dena")</f>
        <v>Dena</v>
      </c>
      <c r="E52" s="11" t="str">
        <f>IFERROR(__xludf.DUMMYFUNCTION("""COMPUTED_VALUE"""),"Horton")</f>
        <v>Horton</v>
      </c>
      <c r="F52" s="11" t="str">
        <f>IFERROR(__xludf.DUMMYFUNCTION("""COMPUTED_VALUE"""),"denadicouve@gmail.com")</f>
        <v>denadicouve@gmail.com</v>
      </c>
    </row>
    <row r="53">
      <c r="A53" s="7">
        <v>336.0</v>
      </c>
      <c r="B53" s="8">
        <v>49.0</v>
      </c>
      <c r="C53" s="13" t="str">
        <f>IFERROR(__xludf.DUMMYFUNCTION("""COMPUTED_VALUE"""),"Elected")</f>
        <v>Elected</v>
      </c>
      <c r="D53" s="11" t="str">
        <f>IFERROR(__xludf.DUMMYFUNCTION("""COMPUTED_VALUE"""),"Mason")</f>
        <v>Mason</v>
      </c>
      <c r="E53" s="11" t="str">
        <f>IFERROR(__xludf.DUMMYFUNCTION("""COMPUTED_VALUE"""),"Margarite")</f>
        <v>Margarite</v>
      </c>
      <c r="F53" s="11" t="str">
        <f>IFERROR(__xludf.DUMMYFUNCTION("""COMPUTED_VALUE"""),"mason.margaritePCO@gmail.com")</f>
        <v>mason.margaritePCO@gmail.com</v>
      </c>
    </row>
    <row r="54">
      <c r="A54" s="7">
        <v>337.0</v>
      </c>
      <c r="B54" s="8">
        <v>49.0</v>
      </c>
      <c r="C54" s="13" t="str">
        <f>IFERROR(__xludf.DUMMYFUNCTION("""COMPUTED_VALUE"""),"Elected")</f>
        <v>Elected</v>
      </c>
      <c r="D54" s="11" t="str">
        <f>IFERROR(__xludf.DUMMYFUNCTION("""COMPUTED_VALUE"""),"Donna")</f>
        <v>Donna</v>
      </c>
      <c r="E54" s="11" t="str">
        <f>IFERROR(__xludf.DUMMYFUNCTION("""COMPUTED_VALUE"""),"Quesnell")</f>
        <v>Quesnell</v>
      </c>
      <c r="F54" s="11" t="str">
        <f>IFERROR(__xludf.DUMMYFUNCTION("""COMPUTED_VALUE"""),"dquesnel@pacifier.com")</f>
        <v>dquesnel@pacifier.com</v>
      </c>
    </row>
    <row r="55">
      <c r="A55" s="7">
        <v>338.0</v>
      </c>
      <c r="B55" s="8">
        <v>49.0</v>
      </c>
      <c r="C55" s="13" t="str">
        <f>IFERROR(__xludf.DUMMYFUNCTION("""COMPUTED_VALUE"""),"Vacant")</f>
        <v>Vacant</v>
      </c>
      <c r="D55" s="11"/>
      <c r="E55" s="11"/>
      <c r="F55" s="11"/>
    </row>
    <row r="56">
      <c r="A56" s="7">
        <v>339.0</v>
      </c>
      <c r="B56" s="8">
        <v>49.0</v>
      </c>
      <c r="C56" s="13" t="str">
        <f>IFERROR(__xludf.DUMMYFUNCTION("""COMPUTED_VALUE"""),"Vacant")</f>
        <v>Vacant</v>
      </c>
      <c r="D56" s="11" t="str">
        <f>IFERROR(__xludf.DUMMYFUNCTION("""COMPUTED_VALUE""")," ")</f>
        <v> </v>
      </c>
      <c r="E56" s="11" t="str">
        <f>IFERROR(__xludf.DUMMYFUNCTION("""COMPUTED_VALUE""")," ")</f>
        <v> </v>
      </c>
      <c r="F56" s="11" t="str">
        <f>IFERROR(__xludf.DUMMYFUNCTION("""COMPUTED_VALUE""")," ")</f>
        <v> </v>
      </c>
    </row>
    <row r="57">
      <c r="A57" s="7">
        <v>340.0</v>
      </c>
      <c r="B57" s="8">
        <v>49.0</v>
      </c>
      <c r="C57" s="13" t="str">
        <f>IFERROR(__xludf.DUMMYFUNCTION("""COMPUTED_VALUE"""),"Elected")</f>
        <v>Elected</v>
      </c>
      <c r="D57" s="11" t="str">
        <f>IFERROR(__xludf.DUMMYFUNCTION("""COMPUTED_VALUE"""),"Ed")</f>
        <v>Ed</v>
      </c>
      <c r="E57" s="11" t="str">
        <f>IFERROR(__xludf.DUMMYFUNCTION("""COMPUTED_VALUE"""),"Barnes")</f>
        <v>Barnes</v>
      </c>
      <c r="F57" s="11" t="str">
        <f>IFERROR(__xludf.DUMMYFUNCTION("""COMPUTED_VALUE"""),"(No email address)")</f>
        <v>(No email address)</v>
      </c>
    </row>
    <row r="58">
      <c r="A58" s="7">
        <v>350.0</v>
      </c>
      <c r="B58" s="8">
        <v>49.0</v>
      </c>
      <c r="C58" s="13" t="str">
        <f>IFERROR(__xludf.DUMMYFUNCTION("""COMPUTED_VALUE"""),"Elected")</f>
        <v>Elected</v>
      </c>
      <c r="D58" s="11" t="str">
        <f>IFERROR(__xludf.DUMMYFUNCTION("""COMPUTED_VALUE"""),"Deborah")</f>
        <v>Deborah</v>
      </c>
      <c r="E58" s="11" t="str">
        <f>IFERROR(__xludf.DUMMYFUNCTION("""COMPUTED_VALUE"""),"Hall")</f>
        <v>Hall</v>
      </c>
      <c r="F58" s="11" t="str">
        <f>IFERROR(__xludf.DUMMYFUNCTION("""COMPUTED_VALUE"""),"deborah.hall@gmail.com")</f>
        <v>deborah.hall@gmail.com</v>
      </c>
    </row>
    <row r="59">
      <c r="A59" s="7">
        <v>360.0</v>
      </c>
      <c r="B59" s="8">
        <v>49.0</v>
      </c>
      <c r="C59" s="13" t="str">
        <f>IFERROR(__xludf.DUMMYFUNCTION("""COMPUTED_VALUE"""),"Vacant")</f>
        <v>Vacant</v>
      </c>
      <c r="D59" s="11"/>
      <c r="E59" s="11"/>
      <c r="F59" s="11"/>
    </row>
    <row r="60">
      <c r="A60" s="7">
        <v>365.0</v>
      </c>
      <c r="B60" s="8">
        <v>49.0</v>
      </c>
      <c r="C60" s="13" t="str">
        <f>IFERROR(__xludf.DUMMYFUNCTION("""COMPUTED_VALUE"""),"Vacant")</f>
        <v>Vacant</v>
      </c>
      <c r="D60" s="11"/>
      <c r="E60" s="11"/>
      <c r="F60" s="11"/>
    </row>
    <row r="61">
      <c r="A61" s="7">
        <v>370.0</v>
      </c>
      <c r="B61" s="8">
        <v>49.0</v>
      </c>
      <c r="C61" s="13" t="str">
        <f>IFERROR(__xludf.DUMMYFUNCTION("""COMPUTED_VALUE"""),"Vacant")</f>
        <v>Vacant</v>
      </c>
      <c r="D61" s="11" t="str">
        <f>IFERROR(__xludf.DUMMYFUNCTION("""COMPUTED_VALUE""")," ")</f>
        <v> </v>
      </c>
      <c r="E61" s="11" t="str">
        <f>IFERROR(__xludf.DUMMYFUNCTION("""COMPUTED_VALUE""")," ")</f>
        <v> </v>
      </c>
      <c r="F61" s="11" t="str">
        <f>IFERROR(__xludf.DUMMYFUNCTION("""COMPUTED_VALUE""")," ")</f>
        <v> </v>
      </c>
    </row>
    <row r="62">
      <c r="A62" s="7">
        <v>371.0</v>
      </c>
      <c r="B62" s="8">
        <v>49.0</v>
      </c>
      <c r="C62" s="13" t="str">
        <f>IFERROR(__xludf.DUMMYFUNCTION("""COMPUTED_VALUE"""),"Elected")</f>
        <v>Elected</v>
      </c>
      <c r="D62" s="11" t="str">
        <f>IFERROR(__xludf.DUMMYFUNCTION("""COMPUTED_VALUE"""),"Tony")</f>
        <v>Tony</v>
      </c>
      <c r="E62" s="11" t="str">
        <f>IFERROR(__xludf.DUMMYFUNCTION("""COMPUTED_VALUE"""),"Baldwin")</f>
        <v>Baldwin</v>
      </c>
      <c r="F62" s="11" t="str">
        <f>IFERROR(__xludf.DUMMYFUNCTION("""COMPUTED_VALUE"""),"tbaldwin4pco371@yahoo.com")</f>
        <v>tbaldwin4pco371@yahoo.com</v>
      </c>
    </row>
    <row r="63">
      <c r="A63" s="7">
        <v>390.0</v>
      </c>
      <c r="B63" s="8">
        <v>49.0</v>
      </c>
      <c r="C63" s="13" t="str">
        <f>IFERROR(__xludf.DUMMYFUNCTION("""COMPUTED_VALUE"""),"Vacant")</f>
        <v>Vacant</v>
      </c>
      <c r="D63" s="11"/>
      <c r="E63" s="11"/>
      <c r="F63" s="11"/>
    </row>
    <row r="64">
      <c r="A64" s="7">
        <v>391.0</v>
      </c>
      <c r="B64" s="8">
        <v>49.0</v>
      </c>
      <c r="C64" s="13" t="str">
        <f>IFERROR(__xludf.DUMMYFUNCTION("""COMPUTED_VALUE"""),"Vacant")</f>
        <v>Vacant</v>
      </c>
      <c r="D64" s="11"/>
      <c r="E64" s="11"/>
      <c r="F64" s="11"/>
    </row>
    <row r="65">
      <c r="A65" s="7">
        <v>392.0</v>
      </c>
      <c r="B65" s="8">
        <v>49.0</v>
      </c>
      <c r="C65" s="13" t="str">
        <f>IFERROR(__xludf.DUMMYFUNCTION("""COMPUTED_VALUE"""),"Vacant")</f>
        <v>Vacant</v>
      </c>
      <c r="D65" s="11"/>
      <c r="E65" s="11"/>
      <c r="F65" s="11"/>
    </row>
    <row r="66">
      <c r="A66" s="7">
        <v>395.0</v>
      </c>
      <c r="B66" s="8">
        <v>49.0</v>
      </c>
      <c r="C66" s="13" t="str">
        <f>IFERROR(__xludf.DUMMYFUNCTION("""COMPUTED_VALUE"""),"Vacant")</f>
        <v>Vacant</v>
      </c>
      <c r="D66" s="11"/>
      <c r="E66" s="11"/>
      <c r="F66" s="11"/>
    </row>
    <row r="67">
      <c r="A67" s="7">
        <v>400.0</v>
      </c>
      <c r="B67" s="8">
        <v>49.0</v>
      </c>
      <c r="C67" s="13" t="str">
        <f>IFERROR(__xludf.DUMMYFUNCTION("""COMPUTED_VALUE"""),"Elected")</f>
        <v>Elected</v>
      </c>
      <c r="D67" s="11" t="str">
        <f>IFERROR(__xludf.DUMMYFUNCTION("""COMPUTED_VALUE"""),"Kathy")</f>
        <v>Kathy</v>
      </c>
      <c r="E67" s="11" t="str">
        <f>IFERROR(__xludf.DUMMYFUNCTION("""COMPUTED_VALUE"""),"Lawrence")</f>
        <v>Lawrence</v>
      </c>
      <c r="F67" s="11" t="str">
        <f>IFERROR(__xludf.DUMMYFUNCTION("""COMPUTED_VALUE"""),"kathleenklaw57@aol.com")</f>
        <v>kathleenklaw57@aol.com</v>
      </c>
    </row>
    <row r="68">
      <c r="A68" s="7">
        <v>410.0</v>
      </c>
      <c r="B68" s="8">
        <v>49.0</v>
      </c>
      <c r="C68" s="13" t="str">
        <f>IFERROR(__xludf.DUMMYFUNCTION("""COMPUTED_VALUE"""),"Elected")</f>
        <v>Elected</v>
      </c>
      <c r="D68" s="11" t="str">
        <f>IFERROR(__xludf.DUMMYFUNCTION("""COMPUTED_VALUE"""),"Dorothy")</f>
        <v>Dorothy</v>
      </c>
      <c r="E68" s="11" t="str">
        <f>IFERROR(__xludf.DUMMYFUNCTION("""COMPUTED_VALUE"""),"Gasque")</f>
        <v>Gasque</v>
      </c>
      <c r="F68" s="11" t="str">
        <f>IFERROR(__xludf.DUMMYFUNCTION("""COMPUTED_VALUE"""),"invictusfamily@gmail.com")</f>
        <v>invictusfamily@gmail.com</v>
      </c>
    </row>
    <row r="69">
      <c r="A69" s="7">
        <v>415.0</v>
      </c>
      <c r="B69" s="8">
        <v>49.0</v>
      </c>
      <c r="C69" s="13" t="str">
        <f>IFERROR(__xludf.DUMMYFUNCTION("""COMPUTED_VALUE"""),"Vacant")</f>
        <v>Vacant</v>
      </c>
      <c r="D69" s="11"/>
      <c r="E69" s="11"/>
      <c r="F69" s="11"/>
    </row>
    <row r="70">
      <c r="A70" s="7">
        <v>420.0</v>
      </c>
      <c r="B70" s="8">
        <v>49.0</v>
      </c>
      <c r="C70" s="13" t="str">
        <f>IFERROR(__xludf.DUMMYFUNCTION("""COMPUTED_VALUE"""),"Elected")</f>
        <v>Elected</v>
      </c>
      <c r="D70" s="11" t="str">
        <f>IFERROR(__xludf.DUMMYFUNCTION("""COMPUTED_VALUE"""),"Heather")</f>
        <v>Heather</v>
      </c>
      <c r="E70" s="11" t="str">
        <f>IFERROR(__xludf.DUMMYFUNCTION("""COMPUTED_VALUE"""),"Payne")</f>
        <v>Payne</v>
      </c>
      <c r="F70" s="11" t="str">
        <f>IFERROR(__xludf.DUMMYFUNCTION("""COMPUTED_VALUE"""),"herpayne@gmail.com")</f>
        <v>herpayne@gmail.com</v>
      </c>
    </row>
    <row r="71">
      <c r="A71" s="7">
        <v>423.0</v>
      </c>
      <c r="B71" s="8">
        <v>49.0</v>
      </c>
      <c r="C71" s="13" t="str">
        <f>IFERROR(__xludf.DUMMYFUNCTION("""COMPUTED_VALUE"""),"Vacant")</f>
        <v>Vacant</v>
      </c>
      <c r="D71" s="11"/>
      <c r="E71" s="11"/>
      <c r="F71" s="11"/>
    </row>
    <row r="72">
      <c r="A72" s="7">
        <v>424.0</v>
      </c>
      <c r="B72" s="8">
        <v>49.0</v>
      </c>
      <c r="C72" s="13" t="str">
        <f>IFERROR(__xludf.DUMMYFUNCTION("""COMPUTED_VALUE"""),"Vacant")</f>
        <v>Vacant</v>
      </c>
      <c r="D72" s="11"/>
      <c r="E72" s="11"/>
      <c r="F72" s="11"/>
    </row>
    <row r="73">
      <c r="A73" s="7">
        <v>425.0</v>
      </c>
      <c r="B73" s="8">
        <v>49.0</v>
      </c>
      <c r="C73" s="13" t="str">
        <f>IFERROR(__xludf.DUMMYFUNCTION("""COMPUTED_VALUE"""),"Vacant")</f>
        <v>Vacant</v>
      </c>
      <c r="D73" s="11"/>
      <c r="E73" s="11"/>
      <c r="F73" s="11"/>
    </row>
    <row r="74">
      <c r="A74" s="7">
        <v>426.0</v>
      </c>
      <c r="B74" s="8">
        <v>49.0</v>
      </c>
      <c r="C74" s="13" t="str">
        <f>IFERROR(__xludf.DUMMYFUNCTION("""COMPUTED_VALUE"""),"Vacant")</f>
        <v>Vacant</v>
      </c>
      <c r="D74" s="11"/>
      <c r="E74" s="11"/>
      <c r="F74" s="11"/>
    </row>
    <row r="75">
      <c r="A75" s="12">
        <v>427.0</v>
      </c>
      <c r="B75" s="8">
        <v>49.0</v>
      </c>
      <c r="C75" s="13" t="str">
        <f>IFERROR(__xludf.DUMMYFUNCTION("""COMPUTED_VALUE"""),"Vacant")</f>
        <v>Vacant</v>
      </c>
      <c r="D75" s="11"/>
      <c r="E75" s="11"/>
      <c r="F75" s="11"/>
    </row>
    <row r="76">
      <c r="A76" s="7">
        <v>430.0</v>
      </c>
      <c r="B76" s="8">
        <v>49.0</v>
      </c>
      <c r="C76" s="13" t="str">
        <f>IFERROR(__xludf.DUMMYFUNCTION("""COMPUTED_VALUE"""),"Elected")</f>
        <v>Elected</v>
      </c>
      <c r="D76" s="11" t="str">
        <f>IFERROR(__xludf.DUMMYFUNCTION("""COMPUTED_VALUE"""),"Cindy")</f>
        <v>Cindy</v>
      </c>
      <c r="E76" s="11" t="str">
        <f>IFERROR(__xludf.DUMMYFUNCTION("""COMPUTED_VALUE"""),"Haverkate")</f>
        <v>Haverkate</v>
      </c>
      <c r="F76" s="11" t="str">
        <f>IFERROR(__xludf.DUMMYFUNCTION("""COMPUTED_VALUE"""),"cindy.haverkate14@gmail.com")</f>
        <v>cindy.haverkate14@gmail.com</v>
      </c>
    </row>
    <row r="77">
      <c r="A77" s="7">
        <v>432.0</v>
      </c>
      <c r="B77" s="8">
        <v>49.0</v>
      </c>
      <c r="C77" s="13" t="str">
        <f>IFERROR(__xludf.DUMMYFUNCTION("""COMPUTED_VALUE"""),"Vacant")</f>
        <v>Vacant</v>
      </c>
      <c r="D77" s="11"/>
      <c r="E77" s="11"/>
      <c r="F77" s="11"/>
    </row>
    <row r="78">
      <c r="A78" s="7">
        <v>434.0</v>
      </c>
      <c r="B78" s="8">
        <v>17.0</v>
      </c>
      <c r="C78" s="13" t="str">
        <f>IFERROR(__xludf.DUMMYFUNCTION("""COMPUTED_VALUE"""),"Vacant")</f>
        <v>Vacant</v>
      </c>
      <c r="D78" s="11"/>
      <c r="E78" s="11"/>
      <c r="F78" s="11"/>
    </row>
    <row r="79">
      <c r="A79" s="7">
        <v>435.0</v>
      </c>
      <c r="B79" s="8">
        <v>49.0</v>
      </c>
      <c r="C79" s="13" t="str">
        <f>IFERROR(__xludf.DUMMYFUNCTION("""COMPUTED_VALUE"""),"Elected")</f>
        <v>Elected</v>
      </c>
      <c r="D79" s="11" t="str">
        <f>IFERROR(__xludf.DUMMYFUNCTION("""COMPUTED_VALUE"""),"Laurie")</f>
        <v>Laurie</v>
      </c>
      <c r="E79" s="11" t="str">
        <f>IFERROR(__xludf.DUMMYFUNCTION("""COMPUTED_VALUE"""),"McAllister")</f>
        <v>McAllister</v>
      </c>
      <c r="F79" s="11" t="str">
        <f>IFERROR(__xludf.DUMMYFUNCTION("""COMPUTED_VALUE"""),"lmcallis3@gmail.com")</f>
        <v>lmcallis3@gmail.com</v>
      </c>
    </row>
    <row r="80">
      <c r="A80" s="7">
        <v>436.0</v>
      </c>
      <c r="B80" s="8">
        <v>17.0</v>
      </c>
      <c r="C80" s="13" t="str">
        <f>IFERROR(__xludf.DUMMYFUNCTION("""COMPUTED_VALUE"""),"Vacant")</f>
        <v>Vacant</v>
      </c>
      <c r="D80" s="11"/>
      <c r="E80" s="11"/>
      <c r="F80" s="11"/>
    </row>
    <row r="81">
      <c r="A81" s="7">
        <v>440.0</v>
      </c>
      <c r="B81" s="8">
        <v>18.0</v>
      </c>
      <c r="C81" s="13" t="str">
        <f>IFERROR(__xludf.DUMMYFUNCTION("""COMPUTED_VALUE"""),"Elected")</f>
        <v>Elected</v>
      </c>
      <c r="D81" s="11" t="str">
        <f>IFERROR(__xludf.DUMMYFUNCTION("""COMPUTED_VALUE"""),"Tracy")</f>
        <v>Tracy</v>
      </c>
      <c r="E81" s="11" t="str">
        <f>IFERROR(__xludf.DUMMYFUNCTION("""COMPUTED_VALUE"""),"Kelly")</f>
        <v>Kelly</v>
      </c>
      <c r="F81" s="11" t="str">
        <f>IFERROR(__xludf.DUMMYFUNCTION("""COMPUTED_VALUE"""),"cptrkelly@comcast.net")</f>
        <v>cptrkelly@comcast.net</v>
      </c>
    </row>
    <row r="82">
      <c r="A82" s="7">
        <v>441.0</v>
      </c>
      <c r="B82" s="8">
        <v>17.0</v>
      </c>
      <c r="C82" s="13" t="str">
        <f>IFERROR(__xludf.DUMMYFUNCTION("""COMPUTED_VALUE"""),"Elected")</f>
        <v>Elected</v>
      </c>
      <c r="D82" s="11" t="str">
        <f>IFERROR(__xludf.DUMMYFUNCTION("""COMPUTED_VALUE"""),"Susan")</f>
        <v>Susan</v>
      </c>
      <c r="E82" s="11" t="str">
        <f>IFERROR(__xludf.DUMMYFUNCTION("""COMPUTED_VALUE"""),"Kipp")</f>
        <v>Kipp</v>
      </c>
      <c r="F82" s="11" t="str">
        <f>IFERROR(__xludf.DUMMYFUNCTION("""COMPUTED_VALUE"""),"pco441smkipp@gmail.com")</f>
        <v>pco441smkipp@gmail.com</v>
      </c>
    </row>
    <row r="83">
      <c r="A83" s="12">
        <v>442.0</v>
      </c>
      <c r="B83" s="8">
        <v>17.0</v>
      </c>
      <c r="C83" s="13" t="str">
        <f>IFERROR(__xludf.DUMMYFUNCTION("""COMPUTED_VALUE"""),"Vacant")</f>
        <v>Vacant</v>
      </c>
      <c r="D83" s="11"/>
      <c r="E83" s="11"/>
      <c r="F83" s="11"/>
    </row>
    <row r="84">
      <c r="A84" s="12">
        <v>443.0</v>
      </c>
      <c r="B84" s="8">
        <v>18.0</v>
      </c>
      <c r="C84" s="13" t="str">
        <f>IFERROR(__xludf.DUMMYFUNCTION("""COMPUTED_VALUE"""),"Vacant")</f>
        <v>Vacant</v>
      </c>
      <c r="D84" s="11"/>
      <c r="E84" s="11"/>
      <c r="F84" s="11"/>
    </row>
    <row r="85">
      <c r="A85" s="7">
        <v>444.0</v>
      </c>
      <c r="B85" s="8">
        <v>18.0</v>
      </c>
      <c r="C85" s="13" t="str">
        <f>IFERROR(__xludf.DUMMYFUNCTION("""COMPUTED_VALUE"""),"Acting")</f>
        <v>Acting</v>
      </c>
      <c r="D85" s="11" t="str">
        <f>IFERROR(__xludf.DUMMYFUNCTION("""COMPUTED_VALUE"""),"Dale")</f>
        <v>Dale</v>
      </c>
      <c r="E85" s="11" t="str">
        <f>IFERROR(__xludf.DUMMYFUNCTION("""COMPUTED_VALUE"""),"Gaskill")</f>
        <v>Gaskill</v>
      </c>
      <c r="F85" s="11"/>
    </row>
    <row r="86">
      <c r="A86" s="7">
        <v>445.0</v>
      </c>
      <c r="B86" s="8">
        <v>18.0</v>
      </c>
      <c r="C86" s="13" t="str">
        <f>IFERROR(__xludf.DUMMYFUNCTION("""COMPUTED_VALUE"""),"Elected")</f>
        <v>Elected</v>
      </c>
      <c r="D86" s="11" t="str">
        <f>IFERROR(__xludf.DUMMYFUNCTION("""COMPUTED_VALUE"""),"John")</f>
        <v>John</v>
      </c>
      <c r="E86" s="11" t="str">
        <f>IFERROR(__xludf.DUMMYFUNCTION("""COMPUTED_VALUE"""),"Oberg")</f>
        <v>Oberg</v>
      </c>
      <c r="F86" s="11" t="str">
        <f>IFERROR(__xludf.DUMMYFUNCTION("""COMPUTED_VALUE"""),"john.oberg@live.com")</f>
        <v>john.oberg@live.com</v>
      </c>
    </row>
    <row r="87">
      <c r="A87" s="7">
        <v>446.0</v>
      </c>
      <c r="B87" s="8">
        <v>18.0</v>
      </c>
      <c r="C87" s="13" t="str">
        <f>IFERROR(__xludf.DUMMYFUNCTION("""COMPUTED_VALUE"""),"#REF!")</f>
        <v>#REF!</v>
      </c>
      <c r="D87" s="11" t="str">
        <f>IFERROR(__xludf.DUMMYFUNCTION("""COMPUTED_VALUE"""),"#REF!")</f>
        <v>#REF!</v>
      </c>
      <c r="E87" s="11" t="str">
        <f>IFERROR(__xludf.DUMMYFUNCTION("""COMPUTED_VALUE"""),"#REF!")</f>
        <v>#REF!</v>
      </c>
      <c r="F87" s="11" t="str">
        <f>IFERROR(__xludf.DUMMYFUNCTION("""COMPUTED_VALUE"""),"#REF!")</f>
        <v>#REF!</v>
      </c>
    </row>
    <row r="88">
      <c r="A88" s="7">
        <v>447.0</v>
      </c>
      <c r="B88" s="8">
        <v>18.0</v>
      </c>
      <c r="C88" s="13" t="str">
        <f>IFERROR(__xludf.DUMMYFUNCTION("""COMPUTED_VALUE"""),"Elected")</f>
        <v>Elected</v>
      </c>
      <c r="D88" s="11" t="str">
        <f>IFERROR(__xludf.DUMMYFUNCTION("""COMPUTED_VALUE"""),"Liz")</f>
        <v>Liz</v>
      </c>
      <c r="E88" s="11" t="str">
        <f>IFERROR(__xludf.DUMMYFUNCTION("""COMPUTED_VALUE"""),"Campbell")</f>
        <v>Campbell</v>
      </c>
      <c r="F88" s="11" t="str">
        <f>IFERROR(__xludf.DUMMYFUNCTION("""COMPUTED_VALUE"""),"perryliz@comcast.net")</f>
        <v>perryliz@comcast.net</v>
      </c>
    </row>
    <row r="89">
      <c r="A89" s="7">
        <v>448.0</v>
      </c>
      <c r="B89" s="8">
        <v>18.0</v>
      </c>
      <c r="C89" s="13" t="str">
        <f>IFERROR(__xludf.DUMMYFUNCTION("""COMPUTED_VALUE"""),"Elected")</f>
        <v>Elected</v>
      </c>
      <c r="D89" s="11" t="str">
        <f>IFERROR(__xludf.DUMMYFUNCTION("""COMPUTED_VALUE"""),"Jaqueline")</f>
        <v>Jaqueline</v>
      </c>
      <c r="E89" s="11" t="str">
        <f>IFERROR(__xludf.DUMMYFUNCTION("""COMPUTED_VALUE"""),"Kuran")</f>
        <v>Kuran</v>
      </c>
      <c r="F89" s="11" t="str">
        <f>IFERROR(__xludf.DUMMYFUNCTION("""COMPUTED_VALUE"""),"jackiekuran@aol.com")</f>
        <v>jackiekuran@aol.com</v>
      </c>
    </row>
    <row r="90">
      <c r="A90" s="7">
        <v>449.0</v>
      </c>
      <c r="B90" s="8">
        <v>18.0</v>
      </c>
      <c r="C90" s="13" t="str">
        <f>IFERROR(__xludf.DUMMYFUNCTION("""COMPUTED_VALUE"""),"Vacant")</f>
        <v>Vacant</v>
      </c>
      <c r="D90" s="11"/>
      <c r="E90" s="11"/>
      <c r="F90" s="11"/>
    </row>
    <row r="91">
      <c r="A91" s="7">
        <v>450.0</v>
      </c>
      <c r="B91" s="8">
        <v>18.0</v>
      </c>
      <c r="C91" s="13" t="str">
        <f>IFERROR(__xludf.DUMMYFUNCTION("""COMPUTED_VALUE"""),"Elected")</f>
        <v>Elected</v>
      </c>
      <c r="D91" s="11" t="str">
        <f>IFERROR(__xludf.DUMMYFUNCTION("""COMPUTED_VALUE"""),"David")</f>
        <v>David</v>
      </c>
      <c r="E91" s="11" t="str">
        <f>IFERROR(__xludf.DUMMYFUNCTION("""COMPUTED_VALUE"""),"Shehorn")</f>
        <v>Shehorn</v>
      </c>
      <c r="F91" s="11" t="str">
        <f>IFERROR(__xludf.DUMMYFUNCTION("""COMPUTED_VALUE"""),"david.shehorn@gmail.com")</f>
        <v>david.shehorn@gmail.com</v>
      </c>
    </row>
    <row r="92">
      <c r="A92" s="7">
        <v>451.0</v>
      </c>
      <c r="B92" s="8">
        <v>18.0</v>
      </c>
      <c r="C92" s="13" t="str">
        <f>IFERROR(__xludf.DUMMYFUNCTION("""COMPUTED_VALUE"""),"Elected")</f>
        <v>Elected</v>
      </c>
      <c r="D92" s="11" t="str">
        <f>IFERROR(__xludf.DUMMYFUNCTION("""COMPUTED_VALUE"""),"Erin")</f>
        <v>Erin</v>
      </c>
      <c r="E92" s="11" t="str">
        <f>IFERROR(__xludf.DUMMYFUNCTION("""COMPUTED_VALUE"""),"Clabaugh")</f>
        <v>Clabaugh</v>
      </c>
      <c r="F92" s="11" t="str">
        <f>IFERROR(__xludf.DUMMYFUNCTION("""COMPUTED_VALUE"""),"erinclabaugh@gmail.com")</f>
        <v>erinclabaugh@gmail.com</v>
      </c>
    </row>
    <row r="93">
      <c r="A93" s="7">
        <v>452.0</v>
      </c>
      <c r="B93" s="8">
        <v>18.0</v>
      </c>
      <c r="C93" s="13" t="str">
        <f>IFERROR(__xludf.DUMMYFUNCTION("""COMPUTED_VALUE"""),"Vacant")</f>
        <v>Vacant</v>
      </c>
      <c r="D93" s="11"/>
      <c r="E93" s="11"/>
      <c r="F93" s="11"/>
    </row>
    <row r="94">
      <c r="A94" s="7">
        <v>453.0</v>
      </c>
      <c r="B94" s="8">
        <v>49.0</v>
      </c>
      <c r="C94" s="13" t="str">
        <f>IFERROR(__xludf.DUMMYFUNCTION("""COMPUTED_VALUE"""),"Vacant")</f>
        <v>Vacant</v>
      </c>
      <c r="D94" s="11"/>
      <c r="E94" s="11"/>
      <c r="F94" s="11"/>
    </row>
    <row r="95">
      <c r="A95" s="12">
        <v>454.0</v>
      </c>
      <c r="B95" s="8"/>
      <c r="C95" s="13" t="str">
        <f>IFERROR(__xludf.DUMMYFUNCTION("""COMPUTED_VALUE"""),"Vacant")</f>
        <v>Vacant</v>
      </c>
      <c r="D95" s="11"/>
      <c r="E95" s="11"/>
      <c r="F95" s="11"/>
    </row>
    <row r="96">
      <c r="A96" s="7">
        <v>455.0</v>
      </c>
      <c r="B96" s="8">
        <v>18.0</v>
      </c>
      <c r="C96" s="13" t="str">
        <f>IFERROR(__xludf.DUMMYFUNCTION("""COMPUTED_VALUE"""),"Elected")</f>
        <v>Elected</v>
      </c>
      <c r="D96" s="11" t="str">
        <f>IFERROR(__xludf.DUMMYFUNCTION("""COMPUTED_VALUE"""),"Robert")</f>
        <v>Robert</v>
      </c>
      <c r="E96" s="11" t="str">
        <f>IFERROR(__xludf.DUMMYFUNCTION("""COMPUTED_VALUE"""),"Thorn")</f>
        <v>Thorn</v>
      </c>
      <c r="F96" s="11" t="str">
        <f>IFERROR(__xludf.DUMMYFUNCTION("""COMPUTED_VALUE"""),"bobthorn@hotmail.com")</f>
        <v>bobthorn@hotmail.com</v>
      </c>
    </row>
    <row r="97">
      <c r="A97" s="7">
        <v>456.0</v>
      </c>
      <c r="B97" s="8">
        <v>18.0</v>
      </c>
      <c r="C97" s="13" t="str">
        <f>IFERROR(__xludf.DUMMYFUNCTION("""COMPUTED_VALUE"""),"Vacant")</f>
        <v>Vacant</v>
      </c>
      <c r="D97" s="11"/>
      <c r="E97" s="11"/>
      <c r="F97" s="11"/>
    </row>
    <row r="98">
      <c r="A98" s="7">
        <v>458.0</v>
      </c>
      <c r="B98" s="8">
        <v>18.0</v>
      </c>
      <c r="C98" s="13" t="str">
        <f>IFERROR(__xludf.DUMMYFUNCTION("""COMPUTED_VALUE"""),"Acting")</f>
        <v>Acting</v>
      </c>
      <c r="D98" s="11" t="str">
        <f>IFERROR(__xludf.DUMMYFUNCTION("""COMPUTED_VALUE"""),"Alysia")</f>
        <v>Alysia</v>
      </c>
      <c r="E98" s="11" t="str">
        <f>IFERROR(__xludf.DUMMYFUNCTION("""COMPUTED_VALUE"""),"Privrat")</f>
        <v>Privrat</v>
      </c>
      <c r="F98" s="11"/>
    </row>
    <row r="99">
      <c r="A99" s="7">
        <v>460.0</v>
      </c>
      <c r="B99" s="8">
        <v>49.0</v>
      </c>
      <c r="C99" s="13" t="str">
        <f>IFERROR(__xludf.DUMMYFUNCTION("""COMPUTED_VALUE"""),"Vacant")</f>
        <v>Vacant</v>
      </c>
      <c r="D99" s="11"/>
      <c r="E99" s="11"/>
      <c r="F99" s="11"/>
    </row>
    <row r="100">
      <c r="A100" s="7">
        <v>470.0</v>
      </c>
      <c r="B100" s="8">
        <v>49.0</v>
      </c>
      <c r="C100" s="13" t="str">
        <f>IFERROR(__xludf.DUMMYFUNCTION("""COMPUTED_VALUE"""),"Elected")</f>
        <v>Elected</v>
      </c>
      <c r="D100" s="11" t="str">
        <f>IFERROR(__xludf.DUMMYFUNCTION("""COMPUTED_VALUE"""),"Ray")</f>
        <v>Ray</v>
      </c>
      <c r="E100" s="11" t="str">
        <f>IFERROR(__xludf.DUMMYFUNCTION("""COMPUTED_VALUE"""),"Connor")</f>
        <v>Connor</v>
      </c>
      <c r="F100" s="11" t="str">
        <f>IFERROR(__xludf.DUMMYFUNCTION("""COMPUTED_VALUE"""),"joniray100@gmail.com")</f>
        <v>joniray100@gmail.com</v>
      </c>
    </row>
    <row r="101">
      <c r="A101" s="7">
        <v>479.0</v>
      </c>
      <c r="B101" s="8">
        <v>18.0</v>
      </c>
      <c r="C101" s="13" t="str">
        <f>IFERROR(__xludf.DUMMYFUNCTION("""COMPUTED_VALUE"""),"Vacant")</f>
        <v>Vacant</v>
      </c>
      <c r="D101" s="11"/>
      <c r="E101" s="11"/>
      <c r="F101" s="11"/>
    </row>
    <row r="102">
      <c r="A102" s="7">
        <v>480.0</v>
      </c>
      <c r="B102" s="8">
        <v>18.0</v>
      </c>
      <c r="C102" s="13" t="str">
        <f>IFERROR(__xludf.DUMMYFUNCTION("""COMPUTED_VALUE"""),"Vacant")</f>
        <v>Vacant</v>
      </c>
      <c r="D102" s="11"/>
      <c r="E102" s="11"/>
      <c r="F102" s="11"/>
    </row>
    <row r="103">
      <c r="A103" s="7">
        <v>481.0</v>
      </c>
      <c r="B103" s="8">
        <v>18.0</v>
      </c>
      <c r="C103" s="13" t="str">
        <f>IFERROR(__xludf.DUMMYFUNCTION("""COMPUTED_VALUE"""),"Vacant")</f>
        <v>Vacant</v>
      </c>
      <c r="D103" s="11"/>
      <c r="E103" s="11"/>
      <c r="F103" s="11"/>
    </row>
    <row r="104">
      <c r="A104" s="12">
        <v>482.0</v>
      </c>
      <c r="B104" s="8">
        <v>17.0</v>
      </c>
      <c r="C104" s="13" t="str">
        <f>IFERROR(__xludf.DUMMYFUNCTION("""COMPUTED_VALUE"""),"Vacant")</f>
        <v>Vacant</v>
      </c>
      <c r="D104" s="11"/>
      <c r="E104" s="11"/>
      <c r="F104" s="11"/>
    </row>
    <row r="105">
      <c r="A105" s="7">
        <v>483.0</v>
      </c>
      <c r="B105" s="8">
        <v>17.0</v>
      </c>
      <c r="C105" s="13" t="str">
        <f>IFERROR(__xludf.DUMMYFUNCTION("""COMPUTED_VALUE"""),"Vacant")</f>
        <v>Vacant</v>
      </c>
      <c r="D105" s="11"/>
      <c r="E105" s="11"/>
      <c r="F105" s="11"/>
    </row>
    <row r="106">
      <c r="A106" s="7">
        <v>484.0</v>
      </c>
      <c r="B106" s="8">
        <v>17.0</v>
      </c>
      <c r="C106" s="13" t="str">
        <f>IFERROR(__xludf.DUMMYFUNCTION("""COMPUTED_VALUE"""),"Vacant")</f>
        <v>Vacant</v>
      </c>
      <c r="D106" s="11"/>
      <c r="E106" s="11"/>
      <c r="F106" s="11"/>
    </row>
    <row r="107">
      <c r="A107" s="7">
        <v>485.0</v>
      </c>
      <c r="B107" s="8">
        <v>18.0</v>
      </c>
      <c r="C107" s="13" t="str">
        <f>IFERROR(__xludf.DUMMYFUNCTION("""COMPUTED_VALUE"""),"Vacant")</f>
        <v>Vacant</v>
      </c>
      <c r="D107" s="11"/>
      <c r="E107" s="11"/>
      <c r="F107" s="11"/>
    </row>
    <row r="108">
      <c r="A108" s="7">
        <v>487.0</v>
      </c>
      <c r="B108" s="8">
        <v>17.0</v>
      </c>
      <c r="C108" s="13" t="str">
        <f>IFERROR(__xludf.DUMMYFUNCTION("""COMPUTED_VALUE"""),"Vacant")</f>
        <v>Vacant</v>
      </c>
      <c r="D108" s="11"/>
      <c r="E108" s="11"/>
      <c r="F108" s="11"/>
    </row>
    <row r="109">
      <c r="A109" s="7">
        <v>490.0</v>
      </c>
      <c r="B109" s="8">
        <v>18.0</v>
      </c>
      <c r="C109" s="13" t="str">
        <f>IFERROR(__xludf.DUMMYFUNCTION("""COMPUTED_VALUE"""),"Vacant")</f>
        <v>Vacant</v>
      </c>
      <c r="D109" s="11"/>
      <c r="E109" s="11"/>
      <c r="F109" s="11"/>
    </row>
    <row r="110">
      <c r="A110" s="7">
        <v>491.0</v>
      </c>
      <c r="B110" s="8">
        <v>18.0</v>
      </c>
      <c r="C110" s="13" t="str">
        <f>IFERROR(__xludf.DUMMYFUNCTION("""COMPUTED_VALUE"""),"Vacant")</f>
        <v>Vacant</v>
      </c>
      <c r="D110" s="11"/>
      <c r="E110" s="11"/>
      <c r="F110" s="11"/>
    </row>
    <row r="111">
      <c r="A111" s="7">
        <v>500.0</v>
      </c>
      <c r="B111" s="8">
        <v>18.0</v>
      </c>
      <c r="C111" s="13" t="str">
        <f>IFERROR(__xludf.DUMMYFUNCTION("""COMPUTED_VALUE"""),"Elected")</f>
        <v>Elected</v>
      </c>
      <c r="D111" s="11" t="str">
        <f>IFERROR(__xludf.DUMMYFUNCTION("""COMPUTED_VALUE"""),"Kathryn")</f>
        <v>Kathryn</v>
      </c>
      <c r="E111" s="11" t="str">
        <f>IFERROR(__xludf.DUMMYFUNCTION("""COMPUTED_VALUE"""),"Bode")</f>
        <v>Bode</v>
      </c>
      <c r="F111" s="11" t="str">
        <f>IFERROR(__xludf.DUMMYFUNCTION("""COMPUTED_VALUE"""),"kbode@comcast.net")</f>
        <v>kbode@comcast.net</v>
      </c>
    </row>
    <row r="112">
      <c r="A112" s="7">
        <v>501.0</v>
      </c>
      <c r="B112" s="8">
        <v>18.0</v>
      </c>
      <c r="C112" s="13" t="str">
        <f>IFERROR(__xludf.DUMMYFUNCTION("""COMPUTED_VALUE"""),"Vacant")</f>
        <v>Vacant</v>
      </c>
      <c r="D112" s="11"/>
      <c r="E112" s="11"/>
      <c r="F112" s="11"/>
    </row>
    <row r="113">
      <c r="A113" s="7">
        <v>502.0</v>
      </c>
      <c r="B113" s="8">
        <v>18.0</v>
      </c>
      <c r="C113" s="13" t="str">
        <f>IFERROR(__xludf.DUMMYFUNCTION("""COMPUTED_VALUE"""),"Vacant")</f>
        <v>Vacant</v>
      </c>
      <c r="D113" s="11"/>
      <c r="E113" s="11"/>
      <c r="F113" s="11"/>
    </row>
    <row r="114">
      <c r="A114" s="7">
        <v>503.0</v>
      </c>
      <c r="B114" s="8">
        <v>18.0</v>
      </c>
      <c r="C114" s="13" t="str">
        <f>IFERROR(__xludf.DUMMYFUNCTION("""COMPUTED_VALUE"""),"Vacant")</f>
        <v>Vacant</v>
      </c>
      <c r="D114" s="11"/>
      <c r="E114" s="11"/>
      <c r="F114" s="11"/>
    </row>
    <row r="115">
      <c r="A115" s="7">
        <v>504.0</v>
      </c>
      <c r="B115" s="8">
        <v>18.0</v>
      </c>
      <c r="C115" s="13" t="str">
        <f>IFERROR(__xludf.DUMMYFUNCTION("""COMPUTED_VALUE"""),"Elected")</f>
        <v>Elected</v>
      </c>
      <c r="D115" s="11" t="str">
        <f>IFERROR(__xludf.DUMMYFUNCTION("""COMPUTED_VALUE"""),"Amanda")</f>
        <v>Amanda</v>
      </c>
      <c r="E115" s="11" t="str">
        <f>IFERROR(__xludf.DUMMYFUNCTION("""COMPUTED_VALUE"""),"Ronstadt")</f>
        <v>Ronstadt</v>
      </c>
      <c r="F115" s="11" t="str">
        <f>IFERROR(__xludf.DUMMYFUNCTION("""COMPUTED_VALUE"""),"amandaronstadt@gmail.com")</f>
        <v>amandaronstadt@gmail.com</v>
      </c>
    </row>
    <row r="116">
      <c r="A116" s="7">
        <v>505.0</v>
      </c>
      <c r="B116" s="8">
        <v>18.0</v>
      </c>
      <c r="C116" s="13" t="str">
        <f>IFERROR(__xludf.DUMMYFUNCTION("""COMPUTED_VALUE"""),"Elected")</f>
        <v>Elected</v>
      </c>
      <c r="D116" s="11" t="str">
        <f>IFERROR(__xludf.DUMMYFUNCTION("""COMPUTED_VALUE"""),"Jim")</f>
        <v>Jim</v>
      </c>
      <c r="E116" s="11" t="str">
        <f>IFERROR(__xludf.DUMMYFUNCTION("""COMPUTED_VALUE"""),"Robison")</f>
        <v>Robison</v>
      </c>
      <c r="F116" s="11" t="str">
        <f>IFERROR(__xludf.DUMMYFUNCTION("""COMPUTED_VALUE"""),"jim@jimrobison.org")</f>
        <v>jim@jimrobison.org</v>
      </c>
    </row>
    <row r="117">
      <c r="A117" s="7">
        <v>506.0</v>
      </c>
      <c r="B117" s="8">
        <v>18.0</v>
      </c>
      <c r="C117" s="13" t="str">
        <f>IFERROR(__xludf.DUMMYFUNCTION("""COMPUTED_VALUE"""),"Elected")</f>
        <v>Elected</v>
      </c>
      <c r="D117" s="11" t="str">
        <f>IFERROR(__xludf.DUMMYFUNCTION("""COMPUTED_VALUE"""),"Hattie")</f>
        <v>Hattie</v>
      </c>
      <c r="E117" s="11" t="str">
        <f>IFERROR(__xludf.DUMMYFUNCTION("""COMPUTED_VALUE"""),"Larionov")</f>
        <v>Larionov</v>
      </c>
      <c r="F117" s="11" t="str">
        <f>IFERROR(__xludf.DUMMYFUNCTION("""COMPUTED_VALUE"""),"hmstigum@gmail.com")</f>
        <v>hmstigum@gmail.com</v>
      </c>
    </row>
    <row r="118">
      <c r="A118" s="12">
        <v>507.0</v>
      </c>
      <c r="B118" s="8">
        <v>18.0</v>
      </c>
      <c r="C118" s="13" t="str">
        <f>IFERROR(__xludf.DUMMYFUNCTION("""COMPUTED_VALUE"""),"Vacant")</f>
        <v>Vacant</v>
      </c>
      <c r="D118" s="11"/>
      <c r="E118" s="11"/>
      <c r="F118" s="11"/>
    </row>
    <row r="119">
      <c r="A119" s="12">
        <v>508.0</v>
      </c>
      <c r="B119" s="8">
        <v>18.0</v>
      </c>
      <c r="C119" s="13" t="str">
        <f>IFERROR(__xludf.DUMMYFUNCTION("""COMPUTED_VALUE"""),"Vacant")</f>
        <v>Vacant</v>
      </c>
      <c r="D119" s="11"/>
      <c r="E119" s="11"/>
      <c r="F119" s="11"/>
    </row>
    <row r="120">
      <c r="A120" s="7">
        <v>510.0</v>
      </c>
      <c r="B120" s="8">
        <v>20.0</v>
      </c>
      <c r="C120" s="13" t="str">
        <f>IFERROR(__xludf.DUMMYFUNCTION("""COMPUTED_VALUE"""),"Appointed")</f>
        <v>Appointed</v>
      </c>
      <c r="D120" s="11" t="str">
        <f>IFERROR(__xludf.DUMMYFUNCTION("""COMPUTED_VALUE"""),"Randal")</f>
        <v>Randal</v>
      </c>
      <c r="E120" s="11" t="str">
        <f>IFERROR(__xludf.DUMMYFUNCTION("""COMPUTED_VALUE"""),"Olson")</f>
        <v>Olson</v>
      </c>
      <c r="F120" s="11"/>
    </row>
    <row r="121">
      <c r="A121" s="7">
        <v>511.0</v>
      </c>
      <c r="B121" s="8">
        <v>20.0</v>
      </c>
      <c r="C121" s="13" t="str">
        <f>IFERROR(__xludf.DUMMYFUNCTION("""COMPUTED_VALUE"""),"Vacant")</f>
        <v>Vacant</v>
      </c>
      <c r="D121" s="11"/>
      <c r="E121" s="11"/>
      <c r="F121" s="11"/>
    </row>
    <row r="122">
      <c r="A122" s="7">
        <v>514.0</v>
      </c>
      <c r="B122" s="8">
        <v>18.0</v>
      </c>
      <c r="C122" s="13" t="str">
        <f>IFERROR(__xludf.DUMMYFUNCTION("""COMPUTED_VALUE"""),"Vacant")</f>
        <v>Vacant</v>
      </c>
      <c r="D122" s="11"/>
      <c r="E122" s="11"/>
      <c r="F122" s="11"/>
    </row>
    <row r="123">
      <c r="A123" s="7">
        <v>515.0</v>
      </c>
      <c r="B123" s="8">
        <v>18.0</v>
      </c>
      <c r="C123" s="13" t="str">
        <f>IFERROR(__xludf.DUMMYFUNCTION("""COMPUTED_VALUE"""),"Elected")</f>
        <v>Elected</v>
      </c>
      <c r="D123" s="11" t="str">
        <f>IFERROR(__xludf.DUMMYFUNCTION("""COMPUTED_VALUE"""),"Shirin")</f>
        <v>Shirin</v>
      </c>
      <c r="E123" s="11" t="str">
        <f>IFERROR(__xludf.DUMMYFUNCTION("""COMPUTED_VALUE"""),"Elkoshairi")</f>
        <v>Elkoshairi</v>
      </c>
      <c r="F123" s="11" t="str">
        <f>IFERROR(__xludf.DUMMYFUNCTION("""COMPUTED_VALUE"""),"selkoshairi@gmail.com")</f>
        <v>selkoshairi@gmail.com</v>
      </c>
    </row>
    <row r="124">
      <c r="A124" s="7">
        <v>516.0</v>
      </c>
      <c r="B124" s="8">
        <v>18.0</v>
      </c>
      <c r="C124" s="13" t="str">
        <f>IFERROR(__xludf.DUMMYFUNCTION("""COMPUTED_VALUE"""),"Vacant")</f>
        <v>Vacant</v>
      </c>
      <c r="D124" s="11"/>
      <c r="E124" s="11"/>
      <c r="F124" s="11"/>
    </row>
    <row r="125">
      <c r="A125" s="7">
        <v>520.0</v>
      </c>
      <c r="B125" s="8">
        <v>20.0</v>
      </c>
      <c r="C125" s="13" t="str">
        <f>IFERROR(__xludf.DUMMYFUNCTION("""COMPUTED_VALUE"""),"Vacant")</f>
        <v>Vacant</v>
      </c>
      <c r="D125" s="11"/>
      <c r="E125" s="11"/>
      <c r="F125" s="11"/>
    </row>
    <row r="126">
      <c r="A126" s="7">
        <v>521.0</v>
      </c>
      <c r="B126" s="8">
        <v>18.0</v>
      </c>
      <c r="C126" s="13" t="str">
        <f>IFERROR(__xludf.DUMMYFUNCTION("""COMPUTED_VALUE"""),"Vacant")</f>
        <v>Vacant</v>
      </c>
      <c r="D126" s="11"/>
      <c r="E126" s="11"/>
      <c r="F126" s="11"/>
    </row>
    <row r="127">
      <c r="A127" s="7">
        <v>522.0</v>
      </c>
      <c r="B127" s="8">
        <v>18.0</v>
      </c>
      <c r="C127" s="13" t="str">
        <f>IFERROR(__xludf.DUMMYFUNCTION("""COMPUTED_VALUE"""),"Vacant")</f>
        <v>Vacant</v>
      </c>
      <c r="D127" s="11"/>
      <c r="E127" s="11"/>
      <c r="F127" s="11"/>
    </row>
    <row r="128">
      <c r="A128" s="7">
        <v>523.0</v>
      </c>
      <c r="B128" s="8">
        <v>18.0</v>
      </c>
      <c r="C128" s="13" t="str">
        <f>IFERROR(__xludf.DUMMYFUNCTION("""COMPUTED_VALUE"""),"Vacant")</f>
        <v>Vacant</v>
      </c>
      <c r="D128" s="11"/>
      <c r="E128" s="11"/>
      <c r="F128" s="11"/>
    </row>
    <row r="129">
      <c r="A129" s="7">
        <v>524.0</v>
      </c>
      <c r="B129" s="8">
        <v>18.0</v>
      </c>
      <c r="C129" s="13" t="str">
        <f>IFERROR(__xludf.DUMMYFUNCTION("""COMPUTED_VALUE"""),"Vacant")</f>
        <v>Vacant</v>
      </c>
      <c r="D129" s="11"/>
      <c r="E129" s="11"/>
      <c r="F129" s="11"/>
    </row>
    <row r="130">
      <c r="A130" s="7">
        <v>525.0</v>
      </c>
      <c r="B130" s="8">
        <v>20.0</v>
      </c>
      <c r="C130" s="13" t="str">
        <f>IFERROR(__xludf.DUMMYFUNCTION("""COMPUTED_VALUE"""),"Vacant")</f>
        <v>Vacant</v>
      </c>
      <c r="D130" s="11"/>
      <c r="E130" s="11"/>
      <c r="F130" s="11"/>
    </row>
    <row r="131">
      <c r="A131" s="7">
        <v>527.0</v>
      </c>
      <c r="B131" s="8">
        <v>18.0</v>
      </c>
      <c r="C131" s="13" t="str">
        <f>IFERROR(__xludf.DUMMYFUNCTION("""COMPUTED_VALUE"""),"Elected")</f>
        <v>Elected</v>
      </c>
      <c r="D131" s="11" t="str">
        <f>IFERROR(__xludf.DUMMYFUNCTION("""COMPUTED_VALUE"""),"Rich")</f>
        <v>Rich</v>
      </c>
      <c r="E131" s="11" t="str">
        <f>IFERROR(__xludf.DUMMYFUNCTION("""COMPUTED_VALUE"""),"Raitano")</f>
        <v>Raitano</v>
      </c>
      <c r="F131" s="11" t="str">
        <f>IFERROR(__xludf.DUMMYFUNCTION("""COMPUTED_VALUE"""),"docrichr@yahoo.com")</f>
        <v>docrichr@yahoo.com</v>
      </c>
    </row>
    <row r="132">
      <c r="A132" s="7">
        <v>528.0</v>
      </c>
      <c r="B132" s="8">
        <v>20.0</v>
      </c>
      <c r="C132" s="13" t="str">
        <f>IFERROR(__xludf.DUMMYFUNCTION("""COMPUTED_VALUE"""),"Vacant")</f>
        <v>Vacant</v>
      </c>
      <c r="D132" s="11"/>
      <c r="E132" s="11"/>
      <c r="F132" s="11"/>
    </row>
    <row r="133">
      <c r="A133" s="7">
        <v>530.0</v>
      </c>
      <c r="B133" s="8">
        <v>20.0</v>
      </c>
      <c r="C133" s="13" t="str">
        <f>IFERROR(__xludf.DUMMYFUNCTION("""COMPUTED_VALUE"""),"Vacant")</f>
        <v>Vacant</v>
      </c>
      <c r="D133" s="11"/>
      <c r="E133" s="11"/>
      <c r="F133" s="11"/>
    </row>
    <row r="134">
      <c r="A134" s="7">
        <v>534.0</v>
      </c>
      <c r="B134" s="8">
        <v>20.0</v>
      </c>
      <c r="C134" s="13" t="str">
        <f>IFERROR(__xludf.DUMMYFUNCTION("""COMPUTED_VALUE"""),"Vacant")</f>
        <v>Vacant</v>
      </c>
      <c r="D134" s="11"/>
      <c r="E134" s="11"/>
      <c r="F134" s="11"/>
    </row>
    <row r="135">
      <c r="A135" s="7">
        <v>535.0</v>
      </c>
      <c r="B135" s="8">
        <v>20.0</v>
      </c>
      <c r="C135" s="13" t="str">
        <f>IFERROR(__xludf.DUMMYFUNCTION("""COMPUTED_VALUE"""),"Vacant")</f>
        <v>Vacant</v>
      </c>
      <c r="D135" s="11"/>
      <c r="E135" s="11"/>
      <c r="F135" s="11"/>
    </row>
    <row r="136">
      <c r="A136" s="7">
        <v>536.0</v>
      </c>
      <c r="B136" s="8">
        <v>20.0</v>
      </c>
      <c r="C136" s="13" t="str">
        <f>IFERROR(__xludf.DUMMYFUNCTION("""COMPUTED_VALUE"""),"Elected")</f>
        <v>Elected</v>
      </c>
      <c r="D136" s="11" t="str">
        <f>IFERROR(__xludf.DUMMYFUNCTION("""COMPUTED_VALUE"""),"Jeff")</f>
        <v>Jeff</v>
      </c>
      <c r="E136" s="11" t="str">
        <f>IFERROR(__xludf.DUMMYFUNCTION("""COMPUTED_VALUE"""),"Lyles")</f>
        <v>Lyles</v>
      </c>
      <c r="F136" s="11" t="str">
        <f>IFERROR(__xludf.DUMMYFUNCTION("""COMPUTED_VALUE"""),"pco.536ld20@gmail.com")</f>
        <v>pco.536ld20@gmail.com</v>
      </c>
    </row>
    <row r="137">
      <c r="A137" s="7">
        <v>537.0</v>
      </c>
      <c r="B137" s="8">
        <v>20.0</v>
      </c>
      <c r="C137" s="13" t="str">
        <f>IFERROR(__xludf.DUMMYFUNCTION("""COMPUTED_VALUE"""),"Vacant")</f>
        <v>Vacant</v>
      </c>
      <c r="D137" s="11"/>
      <c r="E137" s="11"/>
      <c r="F137" s="11"/>
    </row>
    <row r="138">
      <c r="A138" s="7">
        <v>538.0</v>
      </c>
      <c r="B138" s="8">
        <v>18.0</v>
      </c>
      <c r="C138" s="13" t="str">
        <f>IFERROR(__xludf.DUMMYFUNCTION("""COMPUTED_VALUE"""),"Vacant")</f>
        <v>Vacant</v>
      </c>
      <c r="D138" s="11"/>
      <c r="E138" s="11"/>
      <c r="F138" s="11"/>
    </row>
    <row r="139">
      <c r="A139" s="7">
        <v>540.0</v>
      </c>
      <c r="B139" s="8">
        <v>18.0</v>
      </c>
      <c r="C139" s="13" t="str">
        <f>IFERROR(__xludf.DUMMYFUNCTION("""COMPUTED_VALUE"""),"Vacant")</f>
        <v>Vacant</v>
      </c>
      <c r="D139" s="11"/>
      <c r="E139" s="11"/>
      <c r="F139" s="11"/>
    </row>
    <row r="140">
      <c r="A140" s="7">
        <v>541.0</v>
      </c>
      <c r="B140" s="8">
        <v>18.0</v>
      </c>
      <c r="C140" s="13" t="str">
        <f>IFERROR(__xludf.DUMMYFUNCTION("""COMPUTED_VALUE"""),"Vacant")</f>
        <v>Vacant</v>
      </c>
      <c r="D140" s="11"/>
      <c r="E140" s="11"/>
      <c r="F140" s="11"/>
    </row>
    <row r="141">
      <c r="A141" s="7">
        <v>543.0</v>
      </c>
      <c r="B141" s="8">
        <v>17.0</v>
      </c>
      <c r="C141" s="13" t="str">
        <f>IFERROR(__xludf.DUMMYFUNCTION("""COMPUTED_VALUE"""),"Vacant")</f>
        <v>Vacant</v>
      </c>
      <c r="D141" s="11"/>
      <c r="E141" s="11"/>
      <c r="F141" s="11"/>
    </row>
    <row r="142">
      <c r="A142" s="7">
        <v>544.0</v>
      </c>
      <c r="B142" s="8">
        <v>17.0</v>
      </c>
      <c r="C142" s="13" t="str">
        <f>IFERROR(__xludf.DUMMYFUNCTION("""COMPUTED_VALUE"""),"Vacant")</f>
        <v>Vacant</v>
      </c>
      <c r="D142" s="11"/>
      <c r="E142" s="11"/>
      <c r="F142" s="11"/>
    </row>
    <row r="143">
      <c r="A143" s="7">
        <v>545.0</v>
      </c>
      <c r="B143" s="8">
        <v>18.0</v>
      </c>
      <c r="C143" s="13" t="str">
        <f>IFERROR(__xludf.DUMMYFUNCTION("""COMPUTED_VALUE"""),"Elected")</f>
        <v>Elected</v>
      </c>
      <c r="D143" s="11" t="str">
        <f>IFERROR(__xludf.DUMMYFUNCTION("""COMPUTED_VALUE"""),"Jackie")</f>
        <v>Jackie</v>
      </c>
      <c r="E143" s="11" t="str">
        <f>IFERROR(__xludf.DUMMYFUNCTION("""COMPUTED_VALUE"""),"Lane")</f>
        <v>Lane</v>
      </c>
      <c r="F143" s="11" t="str">
        <f>IFERROR(__xludf.DUMMYFUNCTION("""COMPUTED_VALUE"""),"jmlane@msn.com")</f>
        <v>jmlane@msn.com</v>
      </c>
    </row>
    <row r="144">
      <c r="A144" s="7">
        <v>550.0</v>
      </c>
      <c r="B144" s="8">
        <v>17.0</v>
      </c>
      <c r="C144" s="13" t="str">
        <f>IFERROR(__xludf.DUMMYFUNCTION("""COMPUTED_VALUE"""),"Vacant")</f>
        <v>Vacant</v>
      </c>
      <c r="D144" s="11"/>
      <c r="E144" s="11"/>
      <c r="F144" s="11"/>
    </row>
    <row r="145">
      <c r="A145" s="7">
        <v>553.0</v>
      </c>
      <c r="B145" s="8">
        <v>17.0</v>
      </c>
      <c r="C145" s="13" t="str">
        <f>IFERROR(__xludf.DUMMYFUNCTION("""COMPUTED_VALUE"""),"Vacant")</f>
        <v>Vacant</v>
      </c>
      <c r="D145" s="11"/>
      <c r="E145" s="11"/>
      <c r="F145" s="11"/>
    </row>
    <row r="146">
      <c r="A146" s="7">
        <v>554.0</v>
      </c>
      <c r="B146" s="8">
        <v>18.0</v>
      </c>
      <c r="C146" s="13" t="str">
        <f>IFERROR(__xludf.DUMMYFUNCTION("""COMPUTED_VALUE"""),"Elected")</f>
        <v>Elected</v>
      </c>
      <c r="D146" s="11" t="str">
        <f>IFERROR(__xludf.DUMMYFUNCTION("""COMPUTED_VALUE"""),"Candy")</f>
        <v>Candy</v>
      </c>
      <c r="E146" s="11" t="str">
        <f>IFERROR(__xludf.DUMMYFUNCTION("""COMPUTED_VALUE"""),"Bonneville")</f>
        <v>Bonneville</v>
      </c>
      <c r="F146" s="11" t="str">
        <f>IFERROR(__xludf.DUMMYFUNCTION("""COMPUTED_VALUE"""),"candy.bonneville@gmail.com")</f>
        <v>candy.bonneville@gmail.com</v>
      </c>
    </row>
    <row r="147">
      <c r="A147" s="7">
        <v>555.0</v>
      </c>
      <c r="B147" s="8">
        <v>17.0</v>
      </c>
      <c r="C147" s="13" t="str">
        <f>IFERROR(__xludf.DUMMYFUNCTION("""COMPUTED_VALUE"""),"Elected")</f>
        <v>Elected</v>
      </c>
      <c r="D147" s="11" t="str">
        <f>IFERROR(__xludf.DUMMYFUNCTION("""COMPUTED_VALUE"""),"John")</f>
        <v>John</v>
      </c>
      <c r="E147" s="11" t="str">
        <f>IFERROR(__xludf.DUMMYFUNCTION("""COMPUTED_VALUE"""),"Howes")</f>
        <v>Howes</v>
      </c>
      <c r="F147" s="11" t="str">
        <f>IFERROR(__xludf.DUMMYFUNCTION("""COMPUTED_VALUE"""),"cpajohn@gmail.com")</f>
        <v>cpajohn@gmail.com</v>
      </c>
    </row>
    <row r="148">
      <c r="A148" s="7">
        <v>556.0</v>
      </c>
      <c r="B148" s="8">
        <v>17.0</v>
      </c>
      <c r="C148" s="13" t="str">
        <f>IFERROR(__xludf.DUMMYFUNCTION("""COMPUTED_VALUE"""),"Vacant")</f>
        <v>Vacant</v>
      </c>
      <c r="D148" s="11"/>
      <c r="E148" s="11"/>
      <c r="F148" s="11"/>
    </row>
    <row r="149">
      <c r="A149" s="7">
        <v>557.0</v>
      </c>
      <c r="B149" s="8">
        <v>17.0</v>
      </c>
      <c r="C149" s="13" t="str">
        <f>IFERROR(__xludf.DUMMYFUNCTION("""COMPUTED_VALUE"""),"Vacant")</f>
        <v>Vacant</v>
      </c>
      <c r="D149" s="11"/>
      <c r="E149" s="11"/>
      <c r="F149" s="11"/>
    </row>
    <row r="150">
      <c r="A150" s="7">
        <v>558.0</v>
      </c>
      <c r="B150" s="8">
        <v>18.0</v>
      </c>
      <c r="C150" s="13" t="str">
        <f>IFERROR(__xludf.DUMMYFUNCTION("""COMPUTED_VALUE"""),"Vacant")</f>
        <v>Vacant</v>
      </c>
      <c r="D150" s="11"/>
      <c r="E150" s="11"/>
      <c r="F150" s="11"/>
    </row>
    <row r="151">
      <c r="A151" s="7">
        <v>559.0</v>
      </c>
      <c r="B151" s="8">
        <v>18.0</v>
      </c>
      <c r="C151" s="13" t="str">
        <f>IFERROR(__xludf.DUMMYFUNCTION("""COMPUTED_VALUE"""),"Vacant")</f>
        <v>Vacant</v>
      </c>
      <c r="D151" s="11"/>
      <c r="E151" s="11"/>
      <c r="F151" s="11"/>
    </row>
    <row r="152">
      <c r="A152" s="7">
        <v>560.0</v>
      </c>
      <c r="B152" s="8">
        <v>17.0</v>
      </c>
      <c r="C152" s="13" t="str">
        <f>IFERROR(__xludf.DUMMYFUNCTION("""COMPUTED_VALUE"""),"Vacant")</f>
        <v>Vacant</v>
      </c>
      <c r="D152" s="11"/>
      <c r="E152" s="11"/>
      <c r="F152" s="11"/>
    </row>
    <row r="153">
      <c r="A153" s="7">
        <v>561.0</v>
      </c>
      <c r="B153" s="8">
        <v>17.0</v>
      </c>
      <c r="C153" s="13" t="str">
        <f>IFERROR(__xludf.DUMMYFUNCTION("""COMPUTED_VALUE"""),"Elected")</f>
        <v>Elected</v>
      </c>
      <c r="D153" s="11" t="str">
        <f>IFERROR(__xludf.DUMMYFUNCTION("""COMPUTED_VALUE"""),"Phillip")</f>
        <v>Phillip</v>
      </c>
      <c r="E153" s="11" t="str">
        <f>IFERROR(__xludf.DUMMYFUNCTION("""COMPUTED_VALUE"""),"England")</f>
        <v>England</v>
      </c>
      <c r="F153" s="11" t="str">
        <f>IFERROR(__xludf.DUMMYFUNCTION("""COMPUTED_VALUE"""),"phillipkenglund@gmail.com")</f>
        <v>phillipkenglund@gmail.com</v>
      </c>
    </row>
    <row r="154">
      <c r="A154" s="7">
        <v>562.0</v>
      </c>
      <c r="B154" s="8">
        <v>17.0</v>
      </c>
      <c r="C154" s="13" t="str">
        <f>IFERROR(__xludf.DUMMYFUNCTION("""COMPUTED_VALUE"""),"Elected")</f>
        <v>Elected</v>
      </c>
      <c r="D154" s="11" t="str">
        <f>IFERROR(__xludf.DUMMYFUNCTION("""COMPUTED_VALUE"""),"Ed")</f>
        <v>Ed</v>
      </c>
      <c r="E154" s="11" t="str">
        <f>IFERROR(__xludf.DUMMYFUNCTION("""COMPUTED_VALUE"""),"Rosales")</f>
        <v>Rosales</v>
      </c>
      <c r="F154" s="11" t="str">
        <f>IFERROR(__xludf.DUMMYFUNCTION("""COMPUTED_VALUE"""),"ehamiltonInsurance@gmail.com")</f>
        <v>ehamiltonInsurance@gmail.com</v>
      </c>
    </row>
    <row r="155">
      <c r="A155" s="7">
        <v>563.0</v>
      </c>
      <c r="B155" s="8">
        <v>17.0</v>
      </c>
      <c r="C155" s="13" t="str">
        <f>IFERROR(__xludf.DUMMYFUNCTION("""COMPUTED_VALUE"""),"Elected")</f>
        <v>Elected</v>
      </c>
      <c r="D155" s="11" t="str">
        <f>IFERROR(__xludf.DUMMYFUNCTION("""COMPUTED_VALUE"""),"Lisa")</f>
        <v>Lisa</v>
      </c>
      <c r="E155" s="11" t="str">
        <f>IFERROR(__xludf.DUMMYFUNCTION("""COMPUTED_VALUE"""),"Henry")</f>
        <v>Henry</v>
      </c>
      <c r="F155" s="11" t="str">
        <f>IFERROR(__xludf.DUMMYFUNCTION("""COMPUTED_VALUE"""),"lisayhenry@gmail.com")</f>
        <v>lisayhenry@gmail.com</v>
      </c>
    </row>
    <row r="156">
      <c r="A156" s="7">
        <v>564.0</v>
      </c>
      <c r="B156" s="8">
        <v>17.0</v>
      </c>
      <c r="C156" s="13" t="str">
        <f>IFERROR(__xludf.DUMMYFUNCTION("""COMPUTED_VALUE"""),"Vacant")</f>
        <v>Vacant</v>
      </c>
      <c r="D156" s="11"/>
      <c r="E156" s="11"/>
      <c r="F156" s="11"/>
    </row>
    <row r="157">
      <c r="A157" s="7">
        <v>565.0</v>
      </c>
      <c r="B157" s="8">
        <v>49.0</v>
      </c>
      <c r="C157" s="13" t="str">
        <f>IFERROR(__xludf.DUMMYFUNCTION("""COMPUTED_VALUE"""),"Elected")</f>
        <v>Elected</v>
      </c>
      <c r="D157" s="11" t="str">
        <f>IFERROR(__xludf.DUMMYFUNCTION("""COMPUTED_VALUE"""),"Jason")</f>
        <v>Jason</v>
      </c>
      <c r="E157" s="11" t="str">
        <f>IFERROR(__xludf.DUMMYFUNCTION("""COMPUTED_VALUE"""),"Foster")</f>
        <v>Foster</v>
      </c>
      <c r="F157" s="11" t="str">
        <f>IFERROR(__xludf.DUMMYFUNCTION("""COMPUTED_VALUE"""),"mrjfosterteacher@gmail.com")</f>
        <v>mrjfosterteacher@gmail.com</v>
      </c>
    </row>
    <row r="158">
      <c r="A158" s="7">
        <v>566.0</v>
      </c>
      <c r="B158" s="8">
        <v>49.0</v>
      </c>
      <c r="C158" s="13" t="str">
        <f>IFERROR(__xludf.DUMMYFUNCTION("""COMPUTED_VALUE"""),"Elected")</f>
        <v>Elected</v>
      </c>
      <c r="D158" s="11" t="str">
        <f>IFERROR(__xludf.DUMMYFUNCTION("""COMPUTED_VALUE"""),"Mandalynn")</f>
        <v>Mandalynn</v>
      </c>
      <c r="E158" s="11" t="str">
        <f>IFERROR(__xludf.DUMMYFUNCTION("""COMPUTED_VALUE"""),"Harbert")</f>
        <v>Harbert</v>
      </c>
      <c r="F158" s="11" t="str">
        <f>IFERROR(__xludf.DUMMYFUNCTION("""COMPUTED_VALUE"""),"mandalynnwa@gmail.com")</f>
        <v>mandalynnwa@gmail.com</v>
      </c>
    </row>
    <row r="159">
      <c r="A159" s="7">
        <v>567.0</v>
      </c>
      <c r="B159" s="8">
        <v>49.0</v>
      </c>
      <c r="C159" s="13" t="str">
        <f>IFERROR(__xludf.DUMMYFUNCTION("""COMPUTED_VALUE"""),"Vacant")</f>
        <v>Vacant</v>
      </c>
      <c r="D159" s="11"/>
      <c r="E159" s="11"/>
      <c r="F159" s="11"/>
    </row>
    <row r="160">
      <c r="A160" s="7">
        <v>568.0</v>
      </c>
      <c r="B160" s="8">
        <v>17.0</v>
      </c>
      <c r="C160" s="13" t="str">
        <f>IFERROR(__xludf.DUMMYFUNCTION("""COMPUTED_VALUE"""),"Vacant")</f>
        <v>Vacant</v>
      </c>
      <c r="D160" s="11"/>
      <c r="E160" s="11"/>
      <c r="F160" s="11"/>
    </row>
    <row r="161">
      <c r="A161" s="7">
        <v>569.0</v>
      </c>
      <c r="B161" s="8">
        <v>17.0</v>
      </c>
      <c r="C161" s="13" t="str">
        <f>IFERROR(__xludf.DUMMYFUNCTION("""COMPUTED_VALUE"""),"Vacant")</f>
        <v>Vacant</v>
      </c>
      <c r="D161" s="11"/>
      <c r="E161" s="11"/>
      <c r="F161" s="11"/>
    </row>
    <row r="162">
      <c r="A162" s="7">
        <v>570.0</v>
      </c>
      <c r="B162" s="8">
        <v>17.0</v>
      </c>
      <c r="C162" s="13" t="str">
        <f>IFERROR(__xludf.DUMMYFUNCTION("""COMPUTED_VALUE"""),"Vacant")</f>
        <v>Vacant</v>
      </c>
      <c r="D162" s="11"/>
      <c r="E162" s="11"/>
      <c r="F162" s="11"/>
    </row>
    <row r="163">
      <c r="A163" s="7">
        <v>571.0</v>
      </c>
      <c r="B163" s="8">
        <v>17.0</v>
      </c>
      <c r="C163" s="13" t="str">
        <f>IFERROR(__xludf.DUMMYFUNCTION("""COMPUTED_VALUE"""),"Vacant")</f>
        <v>Vacant</v>
      </c>
      <c r="D163" s="11"/>
      <c r="E163" s="11"/>
      <c r="F163" s="11"/>
    </row>
    <row r="164">
      <c r="A164" s="7">
        <v>572.0</v>
      </c>
      <c r="B164" s="8">
        <v>17.0</v>
      </c>
      <c r="C164" s="13" t="str">
        <f>IFERROR(__xludf.DUMMYFUNCTION("""COMPUTED_VALUE"""),"Vacant")</f>
        <v>Vacant</v>
      </c>
      <c r="D164" s="11"/>
      <c r="E164" s="11"/>
      <c r="F164" s="11"/>
    </row>
    <row r="165">
      <c r="A165" s="7">
        <v>573.0</v>
      </c>
      <c r="B165" s="8">
        <v>17.0</v>
      </c>
      <c r="C165" s="13" t="str">
        <f>IFERROR(__xludf.DUMMYFUNCTION("""COMPUTED_VALUE"""),"Elected")</f>
        <v>Elected</v>
      </c>
      <c r="D165" s="11" t="str">
        <f>IFERROR(__xludf.DUMMYFUNCTION("""COMPUTED_VALUE"""),"Keshia")</f>
        <v>Keshia</v>
      </c>
      <c r="E165" s="11" t="str">
        <f>IFERROR(__xludf.DUMMYFUNCTION("""COMPUTED_VALUE"""),"Blandford")</f>
        <v>Blandford</v>
      </c>
      <c r="F165" s="11" t="str">
        <f>IFERROR(__xludf.DUMMYFUNCTION("""COMPUTED_VALUE"""),"keshia.blandford@gmail.com")</f>
        <v>keshia.blandford@gmail.com</v>
      </c>
    </row>
    <row r="166">
      <c r="A166" s="7">
        <v>574.0</v>
      </c>
      <c r="B166" s="8">
        <v>17.0</v>
      </c>
      <c r="C166" s="13" t="str">
        <f>IFERROR(__xludf.DUMMYFUNCTION("""COMPUTED_VALUE"""),"Vacant")</f>
        <v>Vacant</v>
      </c>
      <c r="D166" s="11"/>
      <c r="E166" s="11"/>
      <c r="F166" s="11"/>
    </row>
    <row r="167">
      <c r="A167" s="7">
        <v>575.0</v>
      </c>
      <c r="B167" s="8">
        <v>17.0</v>
      </c>
      <c r="C167" s="13" t="str">
        <f>IFERROR(__xludf.DUMMYFUNCTION("""COMPUTED_VALUE"""),"Vacant")</f>
        <v>Vacant</v>
      </c>
      <c r="D167" s="11"/>
      <c r="E167" s="11"/>
      <c r="F167" s="11"/>
    </row>
    <row r="168">
      <c r="A168" s="7">
        <v>576.0</v>
      </c>
      <c r="B168" s="8">
        <v>17.0</v>
      </c>
      <c r="C168" s="13" t="str">
        <f>IFERROR(__xludf.DUMMYFUNCTION("""COMPUTED_VALUE"""),"Vacant")</f>
        <v>Vacant</v>
      </c>
      <c r="D168" s="11"/>
      <c r="E168" s="11"/>
      <c r="F168" s="11"/>
    </row>
    <row r="169">
      <c r="A169" s="7">
        <v>577.0</v>
      </c>
      <c r="B169" s="8">
        <v>17.0</v>
      </c>
      <c r="C169" s="13" t="str">
        <f>IFERROR(__xludf.DUMMYFUNCTION("""COMPUTED_VALUE"""),"Elected")</f>
        <v>Elected</v>
      </c>
      <c r="D169" s="11" t="str">
        <f>IFERROR(__xludf.DUMMYFUNCTION("""COMPUTED_VALUE"""),"Gail")</f>
        <v>Gail</v>
      </c>
      <c r="E169" s="11" t="str">
        <f>IFERROR(__xludf.DUMMYFUNCTION("""COMPUTED_VALUE"""),"Bergeron")</f>
        <v>Bergeron</v>
      </c>
      <c r="F169" s="11" t="str">
        <f>IFERROR(__xludf.DUMMYFUNCTION("""COMPUTED_VALUE"""),"gaildbergeron@comcast.net")</f>
        <v>gaildbergeron@comcast.net</v>
      </c>
    </row>
    <row r="170">
      <c r="A170" s="7">
        <v>578.0</v>
      </c>
      <c r="B170" s="8">
        <v>17.0</v>
      </c>
      <c r="C170" s="13" t="str">
        <f>IFERROR(__xludf.DUMMYFUNCTION("""COMPUTED_VALUE"""),"Vacant")</f>
        <v>Vacant</v>
      </c>
      <c r="D170" s="11"/>
      <c r="E170" s="11"/>
      <c r="F170" s="11"/>
    </row>
    <row r="171">
      <c r="A171" s="7">
        <v>579.0</v>
      </c>
      <c r="B171" s="8">
        <v>17.0</v>
      </c>
      <c r="C171" s="13" t="str">
        <f>IFERROR(__xludf.DUMMYFUNCTION("""COMPUTED_VALUE"""),"Vacant")</f>
        <v>Vacant</v>
      </c>
      <c r="D171" s="11"/>
      <c r="E171" s="11"/>
      <c r="F171" s="11"/>
    </row>
    <row r="172">
      <c r="A172" s="7">
        <v>580.0</v>
      </c>
      <c r="B172" s="8">
        <v>18.0</v>
      </c>
      <c r="C172" s="13" t="str">
        <f>IFERROR(__xludf.DUMMYFUNCTION("""COMPUTED_VALUE"""),"Vacant")</f>
        <v>Vacant</v>
      </c>
      <c r="D172" s="11"/>
      <c r="E172" s="11"/>
      <c r="F172" s="11"/>
    </row>
    <row r="173">
      <c r="A173" s="7">
        <v>581.0</v>
      </c>
      <c r="B173" s="8">
        <v>18.0</v>
      </c>
      <c r="C173" s="13" t="str">
        <f>IFERROR(__xludf.DUMMYFUNCTION("""COMPUTED_VALUE"""),"Elected")</f>
        <v>Elected</v>
      </c>
      <c r="D173" s="11" t="str">
        <f>IFERROR(__xludf.DUMMYFUNCTION("""COMPUTED_VALUE"""),"Kathaleen")</f>
        <v>Kathaleen</v>
      </c>
      <c r="E173" s="11" t="str">
        <f>IFERROR(__xludf.DUMMYFUNCTION("""COMPUTED_VALUE"""),"Deane")</f>
        <v>Deane</v>
      </c>
      <c r="F173" s="11" t="str">
        <f>IFERROR(__xludf.DUMMYFUNCTION("""COMPUTED_VALUE"""),"kathaleen.d@gmail.com")</f>
        <v>kathaleen.d@gmail.com</v>
      </c>
    </row>
    <row r="174">
      <c r="A174" s="7">
        <v>582.0</v>
      </c>
      <c r="B174" s="8">
        <v>18.0</v>
      </c>
      <c r="C174" s="13" t="str">
        <f>IFERROR(__xludf.DUMMYFUNCTION("""COMPUTED_VALUE"""),"Vacant")</f>
        <v>Vacant</v>
      </c>
      <c r="D174" s="11"/>
      <c r="E174" s="11"/>
      <c r="F174" s="11"/>
    </row>
    <row r="175">
      <c r="A175" s="7">
        <v>583.0</v>
      </c>
      <c r="B175" s="8">
        <v>18.0</v>
      </c>
      <c r="C175" s="13" t="str">
        <f>IFERROR(__xludf.DUMMYFUNCTION("""COMPUTED_VALUE"""),"Elected")</f>
        <v>Elected</v>
      </c>
      <c r="D175" s="11" t="str">
        <f>IFERROR(__xludf.DUMMYFUNCTION("""COMPUTED_VALUE"""),"Marjory")</f>
        <v>Marjory</v>
      </c>
      <c r="E175" s="11" t="str">
        <f>IFERROR(__xludf.DUMMYFUNCTION("""COMPUTED_VALUE"""),"Davis")</f>
        <v>Davis</v>
      </c>
      <c r="F175" s="11" t="str">
        <f>IFERROR(__xludf.DUMMYFUNCTION("""COMPUTED_VALUE"""),"simba1949102@yahoo.com")</f>
        <v>simba1949102@yahoo.com</v>
      </c>
    </row>
    <row r="176">
      <c r="A176" s="7">
        <v>584.0</v>
      </c>
      <c r="B176" s="8">
        <v>18.0</v>
      </c>
      <c r="C176" s="13" t="str">
        <f>IFERROR(__xludf.DUMMYFUNCTION("""COMPUTED_VALUE"""),"Vacant")</f>
        <v>Vacant</v>
      </c>
      <c r="D176" s="11"/>
      <c r="E176" s="11"/>
      <c r="F176" s="11"/>
    </row>
    <row r="177">
      <c r="A177" s="7">
        <v>585.0</v>
      </c>
      <c r="B177" s="8">
        <v>18.0</v>
      </c>
      <c r="C177" s="13" t="str">
        <f>IFERROR(__xludf.DUMMYFUNCTION("""COMPUTED_VALUE"""),"Acting")</f>
        <v>Acting</v>
      </c>
      <c r="D177" s="11" t="str">
        <f>IFERROR(__xludf.DUMMYFUNCTION("""COMPUTED_VALUE"""),"Michelle")</f>
        <v>Michelle</v>
      </c>
      <c r="E177" s="11" t="str">
        <f>IFERROR(__xludf.DUMMYFUNCTION("""COMPUTED_VALUE"""),"Yenderrozos")</f>
        <v>Yenderrozos</v>
      </c>
      <c r="F177" s="11"/>
    </row>
    <row r="178">
      <c r="A178" s="7">
        <v>586.0</v>
      </c>
      <c r="B178" s="8">
        <v>18.0</v>
      </c>
      <c r="C178" s="13" t="str">
        <f>IFERROR(__xludf.DUMMYFUNCTION("""COMPUTED_VALUE"""),"Vacant")</f>
        <v>Vacant</v>
      </c>
      <c r="D178" s="11"/>
      <c r="E178" s="11"/>
      <c r="F178" s="11"/>
    </row>
    <row r="179">
      <c r="A179" s="7">
        <v>587.0</v>
      </c>
      <c r="B179" s="8">
        <v>18.0</v>
      </c>
      <c r="C179" s="13" t="str">
        <f>IFERROR(__xludf.DUMMYFUNCTION("""COMPUTED_VALUE"""),"Vacant")</f>
        <v>Vacant</v>
      </c>
      <c r="D179" s="11"/>
      <c r="E179" s="11"/>
      <c r="F179" s="11"/>
    </row>
    <row r="180">
      <c r="A180" s="7">
        <v>588.0</v>
      </c>
      <c r="B180" s="8">
        <v>18.0</v>
      </c>
      <c r="C180" s="13" t="str">
        <f>IFERROR(__xludf.DUMMYFUNCTION("""COMPUTED_VALUE"""),"Vacant")</f>
        <v>Vacant</v>
      </c>
      <c r="D180" s="11"/>
      <c r="E180" s="11"/>
      <c r="F180" s="11"/>
    </row>
    <row r="181">
      <c r="A181" s="7">
        <v>589.0</v>
      </c>
      <c r="B181" s="8">
        <v>18.0</v>
      </c>
      <c r="C181" s="13" t="str">
        <f>IFERROR(__xludf.DUMMYFUNCTION("""COMPUTED_VALUE"""),"Vacant")</f>
        <v>Vacant</v>
      </c>
      <c r="D181" s="11"/>
      <c r="E181" s="11"/>
      <c r="F181" s="11"/>
    </row>
    <row r="182">
      <c r="A182" s="7">
        <v>590.0</v>
      </c>
      <c r="B182" s="8">
        <v>18.0</v>
      </c>
      <c r="C182" s="13" t="str">
        <f>IFERROR(__xludf.DUMMYFUNCTION("""COMPUTED_VALUE"""),"Elected")</f>
        <v>Elected</v>
      </c>
      <c r="D182" s="11" t="str">
        <f>IFERROR(__xludf.DUMMYFUNCTION("""COMPUTED_VALUE"""),"Ian")</f>
        <v>Ian</v>
      </c>
      <c r="E182" s="11" t="str">
        <f>IFERROR(__xludf.DUMMYFUNCTION("""COMPUTED_VALUE"""),"Coker")</f>
        <v>Coker</v>
      </c>
      <c r="F182" s="11" t="str">
        <f>IFERROR(__xludf.DUMMYFUNCTION("""COMPUTED_VALUE"""),"xcoker@gmail.com")</f>
        <v>xcoker@gmail.com</v>
      </c>
    </row>
    <row r="183">
      <c r="A183" s="7">
        <v>591.0</v>
      </c>
      <c r="B183" s="8">
        <v>18.0</v>
      </c>
      <c r="C183" s="13" t="str">
        <f>IFERROR(__xludf.DUMMYFUNCTION("""COMPUTED_VALUE"""),"Elected")</f>
        <v>Elected</v>
      </c>
      <c r="D183" s="11" t="str">
        <f>IFERROR(__xludf.DUMMYFUNCTION("""COMPUTED_VALUE"""),"David")</f>
        <v>David</v>
      </c>
      <c r="E183" s="11" t="str">
        <f>IFERROR(__xludf.DUMMYFUNCTION("""COMPUTED_VALUE"""),"Cooper")</f>
        <v>Cooper</v>
      </c>
      <c r="F183" s="11" t="str">
        <f>IFERROR(__xludf.DUMMYFUNCTION("""COMPUTED_VALUE"""),"drccar@gmail.com")</f>
        <v>drccar@gmail.com</v>
      </c>
    </row>
    <row r="184">
      <c r="A184" s="7">
        <v>592.0</v>
      </c>
      <c r="B184" s="8">
        <v>18.0</v>
      </c>
      <c r="C184" s="13" t="str">
        <f>IFERROR(__xludf.DUMMYFUNCTION("""COMPUTED_VALUE"""),"Vacant")</f>
        <v>Vacant</v>
      </c>
      <c r="D184" s="11"/>
      <c r="E184" s="11"/>
      <c r="F184" s="11"/>
    </row>
    <row r="185">
      <c r="A185" s="7">
        <v>593.0</v>
      </c>
      <c r="B185" s="8">
        <v>18.0</v>
      </c>
      <c r="C185" s="13" t="str">
        <f>IFERROR(__xludf.DUMMYFUNCTION("""COMPUTED_VALUE"""),"Vacant")</f>
        <v>Vacant</v>
      </c>
      <c r="D185" s="11"/>
      <c r="E185" s="11"/>
      <c r="F185" s="11"/>
    </row>
    <row r="186">
      <c r="A186" s="7">
        <v>594.0</v>
      </c>
      <c r="B186" s="8">
        <v>18.0</v>
      </c>
      <c r="C186" s="13" t="str">
        <f>IFERROR(__xludf.DUMMYFUNCTION("""COMPUTED_VALUE"""),"Vacant")</f>
        <v>Vacant</v>
      </c>
      <c r="D186" s="11"/>
      <c r="E186" s="11"/>
      <c r="F186" s="11"/>
    </row>
    <row r="187">
      <c r="A187" s="7">
        <v>595.0</v>
      </c>
      <c r="B187" s="8">
        <v>18.0</v>
      </c>
      <c r="C187" s="13" t="str">
        <f>IFERROR(__xludf.DUMMYFUNCTION("""COMPUTED_VALUE"""),"Vacant")</f>
        <v>Vacant</v>
      </c>
      <c r="D187" s="11"/>
      <c r="E187" s="11"/>
      <c r="F187" s="11"/>
    </row>
    <row r="188">
      <c r="A188" s="7">
        <v>596.0</v>
      </c>
      <c r="B188" s="8">
        <v>18.0</v>
      </c>
      <c r="C188" s="13" t="str">
        <f>IFERROR(__xludf.DUMMYFUNCTION("""COMPUTED_VALUE"""),"Vacant")</f>
        <v>Vacant</v>
      </c>
      <c r="D188" s="11"/>
      <c r="E188" s="11"/>
      <c r="F188" s="11"/>
    </row>
    <row r="189">
      <c r="A189" s="7">
        <v>597.0</v>
      </c>
      <c r="B189" s="8">
        <v>18.0</v>
      </c>
      <c r="C189" s="13" t="str">
        <f>IFERROR(__xludf.DUMMYFUNCTION("""COMPUTED_VALUE"""),"Vacant")</f>
        <v>Vacant</v>
      </c>
      <c r="D189" s="11"/>
      <c r="E189" s="11"/>
      <c r="F189" s="11"/>
    </row>
    <row r="190">
      <c r="A190" s="7">
        <v>598.0</v>
      </c>
      <c r="B190" s="8">
        <v>18.0</v>
      </c>
      <c r="C190" s="13" t="str">
        <f>IFERROR(__xludf.DUMMYFUNCTION("""COMPUTED_VALUE"""),"Vacant")</f>
        <v>Vacant</v>
      </c>
      <c r="D190" s="11"/>
      <c r="E190" s="11"/>
      <c r="F190" s="11"/>
    </row>
    <row r="191">
      <c r="A191" s="7">
        <v>599.0</v>
      </c>
      <c r="B191" s="8">
        <v>18.0</v>
      </c>
      <c r="C191" s="13" t="str">
        <f>IFERROR(__xludf.DUMMYFUNCTION("""COMPUTED_VALUE"""),"Elected")</f>
        <v>Elected</v>
      </c>
      <c r="D191" s="11" t="str">
        <f>IFERROR(__xludf.DUMMYFUNCTION("""COMPUTED_VALUE"""),"Thomas")</f>
        <v>Thomas</v>
      </c>
      <c r="E191" s="11" t="str">
        <f>IFERROR(__xludf.DUMMYFUNCTION("""COMPUTED_VALUE"""),"Hernandez")</f>
        <v>Hernandez</v>
      </c>
      <c r="F191" s="11" t="str">
        <f>IFERROR(__xludf.DUMMYFUNCTION("""COMPUTED_VALUE"""),"hernandezthomas9999@gmail.com")</f>
        <v>hernandezthomas9999@gmail.com</v>
      </c>
    </row>
    <row r="192">
      <c r="A192" s="7">
        <v>600.0</v>
      </c>
      <c r="B192" s="8">
        <v>18.0</v>
      </c>
      <c r="C192" s="13" t="str">
        <f>IFERROR(__xludf.DUMMYFUNCTION("""COMPUTED_VALUE"""),"Vacant")</f>
        <v>Vacant</v>
      </c>
      <c r="D192" s="11"/>
      <c r="E192" s="11"/>
      <c r="F192" s="11"/>
    </row>
    <row r="193">
      <c r="A193" s="12">
        <v>601.0</v>
      </c>
      <c r="B193" s="8">
        <v>17.0</v>
      </c>
      <c r="C193" s="13" t="str">
        <f>IFERROR(__xludf.DUMMYFUNCTION("""COMPUTED_VALUE"""),"Vacant")</f>
        <v>Vacant</v>
      </c>
      <c r="D193" s="11"/>
      <c r="E193" s="11"/>
      <c r="F193" s="11"/>
    </row>
    <row r="194">
      <c r="A194" s="7">
        <v>602.0</v>
      </c>
      <c r="B194" s="8">
        <v>18.0</v>
      </c>
      <c r="C194" s="13" t="str">
        <f>IFERROR(__xludf.DUMMYFUNCTION("""COMPUTED_VALUE"""),"Vacant")</f>
        <v>Vacant</v>
      </c>
      <c r="D194" s="11"/>
      <c r="E194" s="11"/>
      <c r="F194" s="11"/>
    </row>
    <row r="195">
      <c r="A195" s="7">
        <v>603.0</v>
      </c>
      <c r="B195" s="8">
        <v>18.0</v>
      </c>
      <c r="C195" s="13" t="str">
        <f>IFERROR(__xludf.DUMMYFUNCTION("""COMPUTED_VALUE"""),"Vacant")</f>
        <v>Vacant</v>
      </c>
      <c r="D195" s="11"/>
      <c r="E195" s="11"/>
      <c r="F195" s="11"/>
    </row>
    <row r="196">
      <c r="A196" s="12">
        <v>604.0</v>
      </c>
      <c r="B196" s="8">
        <v>18.0</v>
      </c>
      <c r="C196" s="13" t="str">
        <f>IFERROR(__xludf.DUMMYFUNCTION("""COMPUTED_VALUE"""),"Vacant")</f>
        <v>Vacant</v>
      </c>
      <c r="D196" s="11"/>
      <c r="E196" s="11"/>
      <c r="F196" s="11"/>
    </row>
    <row r="197">
      <c r="A197" s="7">
        <v>605.0</v>
      </c>
      <c r="B197" s="8">
        <v>18.0</v>
      </c>
      <c r="C197" s="13" t="str">
        <f>IFERROR(__xludf.DUMMYFUNCTION("""COMPUTED_VALUE"""),"Vacant")</f>
        <v>Vacant</v>
      </c>
      <c r="D197" s="11"/>
      <c r="E197" s="11"/>
      <c r="F197" s="11"/>
    </row>
    <row r="198">
      <c r="A198" s="7">
        <v>606.0</v>
      </c>
      <c r="B198" s="8">
        <v>14.0</v>
      </c>
      <c r="C198" s="13" t="str">
        <f>IFERROR(__xludf.DUMMYFUNCTION("""COMPUTED_VALUE"""),"Vacant")</f>
        <v>Vacant</v>
      </c>
      <c r="D198" s="11"/>
      <c r="E198" s="11"/>
      <c r="F198" s="11"/>
    </row>
    <row r="199">
      <c r="A199" s="12">
        <v>607.0</v>
      </c>
      <c r="B199" s="8">
        <v>18.0</v>
      </c>
      <c r="C199" s="13" t="str">
        <f>IFERROR(__xludf.DUMMYFUNCTION("""COMPUTED_VALUE"""),"Vacant")</f>
        <v>Vacant</v>
      </c>
      <c r="D199" s="11"/>
      <c r="E199" s="11" t="str">
        <f>IFERROR(__xludf.DUMMYFUNCTION("""COMPUTED_VALUE"""),"`")</f>
        <v>`</v>
      </c>
      <c r="F199" s="11"/>
    </row>
    <row r="200">
      <c r="A200" s="12">
        <v>608.0</v>
      </c>
      <c r="B200" s="8">
        <v>18.0</v>
      </c>
      <c r="C200" s="13" t="str">
        <f>IFERROR(__xludf.DUMMYFUNCTION("""COMPUTED_VALUE"""),"#REF!")</f>
        <v>#REF!</v>
      </c>
      <c r="D200" s="11" t="str">
        <f>IFERROR(__xludf.DUMMYFUNCTION("""COMPUTED_VALUE"""),"#REF!")</f>
        <v>#REF!</v>
      </c>
      <c r="E200" s="11" t="str">
        <f>IFERROR(__xludf.DUMMYFUNCTION("""COMPUTED_VALUE"""),"#REF!")</f>
        <v>#REF!</v>
      </c>
      <c r="F200" s="11" t="str">
        <f>IFERROR(__xludf.DUMMYFUNCTION("""COMPUTED_VALUE"""),"michelleshawa@hotmail.com")</f>
        <v>michelleshawa@hotmail.com</v>
      </c>
    </row>
    <row r="201">
      <c r="A201" s="7">
        <v>610.0</v>
      </c>
      <c r="B201" s="8">
        <v>18.0</v>
      </c>
      <c r="C201" s="13" t="str">
        <f>IFERROR(__xludf.DUMMYFUNCTION("""COMPUTED_VALUE"""),"Vacant")</f>
        <v>Vacant</v>
      </c>
      <c r="D201" s="11"/>
      <c r="E201" s="11"/>
      <c r="F201" s="11"/>
    </row>
    <row r="202">
      <c r="A202" s="7">
        <v>611.0</v>
      </c>
      <c r="B202" s="8">
        <v>18.0</v>
      </c>
      <c r="C202" s="13" t="str">
        <f>IFERROR(__xludf.DUMMYFUNCTION("""COMPUTED_VALUE"""),"Vacant")</f>
        <v>Vacant</v>
      </c>
      <c r="D202" s="11"/>
      <c r="E202" s="11"/>
      <c r="F202" s="11"/>
    </row>
    <row r="203">
      <c r="A203" s="12">
        <v>612.0</v>
      </c>
      <c r="B203" s="8">
        <v>17.0</v>
      </c>
      <c r="C203" s="13" t="str">
        <f>IFERROR(__xludf.DUMMYFUNCTION("""COMPUTED_VALUE"""),"Vacant")</f>
        <v>Vacant</v>
      </c>
      <c r="D203" s="11"/>
      <c r="E203" s="11"/>
      <c r="F203" s="11"/>
    </row>
    <row r="204">
      <c r="A204" s="7">
        <v>613.0</v>
      </c>
      <c r="B204" s="8">
        <v>18.0</v>
      </c>
      <c r="C204" s="13" t="str">
        <f>IFERROR(__xludf.DUMMYFUNCTION("""COMPUTED_VALUE"""),"Vacant")</f>
        <v>Vacant</v>
      </c>
      <c r="D204" s="11"/>
      <c r="E204" s="11"/>
      <c r="F204" s="11"/>
    </row>
    <row r="205">
      <c r="A205" s="7">
        <v>614.0</v>
      </c>
      <c r="B205" s="8">
        <v>17.0</v>
      </c>
      <c r="C205" s="13" t="str">
        <f>IFERROR(__xludf.DUMMYFUNCTION("""COMPUTED_VALUE"""),"Vacant")</f>
        <v>Vacant</v>
      </c>
      <c r="D205" s="11"/>
      <c r="E205" s="11"/>
      <c r="F205" s="11"/>
    </row>
    <row r="206">
      <c r="A206" s="7">
        <v>615.0</v>
      </c>
      <c r="B206" s="8">
        <v>17.0</v>
      </c>
      <c r="C206" s="13" t="str">
        <f>IFERROR(__xludf.DUMMYFUNCTION("""COMPUTED_VALUE"""),"Vacant")</f>
        <v>Vacant</v>
      </c>
      <c r="D206" s="11"/>
      <c r="E206" s="11"/>
      <c r="F206" s="11"/>
    </row>
    <row r="207">
      <c r="A207" s="7">
        <v>616.0</v>
      </c>
      <c r="B207" s="8">
        <v>17.0</v>
      </c>
      <c r="C207" s="13" t="str">
        <f>IFERROR(__xludf.DUMMYFUNCTION("""COMPUTED_VALUE"""),"Vacant")</f>
        <v>Vacant</v>
      </c>
      <c r="D207" s="11"/>
      <c r="E207" s="11"/>
      <c r="F207" s="11"/>
    </row>
    <row r="208">
      <c r="A208" s="7">
        <v>617.0</v>
      </c>
      <c r="B208" s="8">
        <v>17.0</v>
      </c>
      <c r="C208" s="13" t="str">
        <f>IFERROR(__xludf.DUMMYFUNCTION("""COMPUTED_VALUE"""),"Vacant")</f>
        <v>Vacant</v>
      </c>
      <c r="D208" s="11"/>
      <c r="E208" s="11"/>
      <c r="F208" s="11"/>
    </row>
    <row r="209">
      <c r="A209" s="7">
        <v>618.0</v>
      </c>
      <c r="B209" s="8">
        <v>18.0</v>
      </c>
      <c r="C209" s="13" t="str">
        <f>IFERROR(__xludf.DUMMYFUNCTION("""COMPUTED_VALUE"""),"Vacant")</f>
        <v>Vacant</v>
      </c>
      <c r="D209" s="11"/>
      <c r="E209" s="11"/>
      <c r="F209" s="11"/>
    </row>
    <row r="210">
      <c r="A210" s="7">
        <v>619.0</v>
      </c>
      <c r="B210" s="8">
        <v>17.0</v>
      </c>
      <c r="C210" s="13" t="str">
        <f>IFERROR(__xludf.DUMMYFUNCTION("""COMPUTED_VALUE"""),"Vacant")</f>
        <v>Vacant</v>
      </c>
      <c r="D210" s="11"/>
      <c r="E210" s="11"/>
      <c r="F210" s="11"/>
    </row>
    <row r="211">
      <c r="A211" s="7">
        <v>620.0</v>
      </c>
      <c r="B211" s="8">
        <v>18.0</v>
      </c>
      <c r="C211" s="13" t="str">
        <f>IFERROR(__xludf.DUMMYFUNCTION("""COMPUTED_VALUE"""),"Elected")</f>
        <v>Elected</v>
      </c>
      <c r="D211" s="11" t="str">
        <f>IFERROR(__xludf.DUMMYFUNCTION("""COMPUTED_VALUE"""),"Kathleen")</f>
        <v>Kathleen</v>
      </c>
      <c r="E211" s="11" t="str">
        <f>IFERROR(__xludf.DUMMYFUNCTION("""COMPUTED_VALUE"""),"Hudziak")</f>
        <v>Hudziak</v>
      </c>
      <c r="F211" s="11" t="str">
        <f>IFERROR(__xludf.DUMMYFUNCTION("""COMPUTED_VALUE"""),"bkhudz@gmail.com")</f>
        <v>bkhudz@gmail.com</v>
      </c>
    </row>
    <row r="212">
      <c r="A212" s="7">
        <v>621.0</v>
      </c>
      <c r="B212" s="8">
        <v>17.0</v>
      </c>
      <c r="C212" s="13" t="str">
        <f>IFERROR(__xludf.DUMMYFUNCTION("""COMPUTED_VALUE"""),"Vacant")</f>
        <v>Vacant</v>
      </c>
      <c r="D212" s="11"/>
      <c r="E212" s="11"/>
      <c r="F212" s="11"/>
    </row>
    <row r="213">
      <c r="A213" s="7">
        <v>622.0</v>
      </c>
      <c r="B213" s="8">
        <v>17.0</v>
      </c>
      <c r="C213" s="13" t="str">
        <f>IFERROR(__xludf.DUMMYFUNCTION("""COMPUTED_VALUE"""),"Elected")</f>
        <v>Elected</v>
      </c>
      <c r="D213" s="11" t="str">
        <f>IFERROR(__xludf.DUMMYFUNCTION("""COMPUTED_VALUE"""),"Tyler")</f>
        <v>Tyler</v>
      </c>
      <c r="E213" s="11" t="str">
        <f>IFERROR(__xludf.DUMMYFUNCTION("""COMPUTED_VALUE"""),"Davis")</f>
        <v>Davis</v>
      </c>
      <c r="F213" s="11" t="str">
        <f>IFERROR(__xludf.DUMMYFUNCTION("""COMPUTED_VALUE"""),"tyler.davis1993@icloud.com")</f>
        <v>tyler.davis1993@icloud.com</v>
      </c>
    </row>
    <row r="214">
      <c r="A214" s="7">
        <v>623.0</v>
      </c>
      <c r="B214" s="8">
        <v>17.0</v>
      </c>
      <c r="C214" s="13" t="str">
        <f>IFERROR(__xludf.DUMMYFUNCTION("""COMPUTED_VALUE"""),"Vacant")</f>
        <v>Vacant</v>
      </c>
      <c r="D214" s="11"/>
      <c r="E214" s="11"/>
      <c r="F214" s="11"/>
    </row>
    <row r="215">
      <c r="A215" s="7">
        <v>624.0</v>
      </c>
      <c r="B215" s="8">
        <v>17.0</v>
      </c>
      <c r="C215" s="13" t="str">
        <f>IFERROR(__xludf.DUMMYFUNCTION("""COMPUTED_VALUE"""),"Vacant")</f>
        <v>Vacant</v>
      </c>
      <c r="D215" s="11"/>
      <c r="E215" s="11"/>
      <c r="F215" s="11"/>
    </row>
    <row r="216">
      <c r="A216" s="7">
        <v>625.0</v>
      </c>
      <c r="B216" s="8">
        <v>18.0</v>
      </c>
      <c r="C216" s="13" t="str">
        <f>IFERROR(__xludf.DUMMYFUNCTION("""COMPUTED_VALUE"""),"Vacant")</f>
        <v>Vacant</v>
      </c>
      <c r="D216" s="11"/>
      <c r="E216" s="11"/>
      <c r="F216" s="11"/>
    </row>
    <row r="217">
      <c r="A217" s="7">
        <v>626.0</v>
      </c>
      <c r="B217" s="8">
        <v>17.0</v>
      </c>
      <c r="C217" s="13" t="str">
        <f>IFERROR(__xludf.DUMMYFUNCTION("""COMPUTED_VALUE"""),"Elected")</f>
        <v>Elected</v>
      </c>
      <c r="D217" s="11" t="str">
        <f>IFERROR(__xludf.DUMMYFUNCTION("""COMPUTED_VALUE"""),"Carrie")</f>
        <v>Carrie</v>
      </c>
      <c r="E217" s="11" t="str">
        <f>IFERROR(__xludf.DUMMYFUNCTION("""COMPUTED_VALUE"""),"Parks")</f>
        <v>Parks</v>
      </c>
      <c r="F217" s="11" t="str">
        <f>IFERROR(__xludf.DUMMYFUNCTION("""COMPUTED_VALUE"""),"carparks2010@gmail.com")</f>
        <v>carparks2010@gmail.com</v>
      </c>
    </row>
    <row r="218">
      <c r="A218" s="7">
        <v>627.0</v>
      </c>
      <c r="B218" s="8">
        <v>17.0</v>
      </c>
      <c r="C218" s="13" t="str">
        <f>IFERROR(__xludf.DUMMYFUNCTION("""COMPUTED_VALUE"""),"Elected")</f>
        <v>Elected</v>
      </c>
      <c r="D218" s="11" t="str">
        <f>IFERROR(__xludf.DUMMYFUNCTION("""COMPUTED_VALUE"""),"Janet")</f>
        <v>Janet</v>
      </c>
      <c r="E218" s="11" t="str">
        <f>IFERROR(__xludf.DUMMYFUNCTION("""COMPUTED_VALUE"""),"Payne")</f>
        <v>Payne</v>
      </c>
      <c r="F218" s="11" t="str">
        <f>IFERROR(__xludf.DUMMYFUNCTION("""COMPUTED_VALUE"""),"janetsue23@gmail.com")</f>
        <v>janetsue23@gmail.com</v>
      </c>
    </row>
    <row r="219">
      <c r="A219" s="7">
        <v>628.0</v>
      </c>
      <c r="B219" s="8">
        <v>17.0</v>
      </c>
      <c r="C219" s="13" t="str">
        <f>IFERROR(__xludf.DUMMYFUNCTION("""COMPUTED_VALUE"""),"Elected")</f>
        <v>Elected</v>
      </c>
      <c r="D219" s="11" t="str">
        <f>IFERROR(__xludf.DUMMYFUNCTION("""COMPUTED_VALUE"""),"Jeremy")</f>
        <v>Jeremy</v>
      </c>
      <c r="E219" s="11" t="str">
        <f>IFERROR(__xludf.DUMMYFUNCTION("""COMPUTED_VALUE"""),"Lehman")</f>
        <v>Lehman</v>
      </c>
      <c r="F219" s="11" t="str">
        <f>IFERROR(__xludf.DUMMYFUNCTION("""COMPUTED_VALUE"""),"timekeeper_426@hotmail.com")</f>
        <v>timekeeper_426@hotmail.com</v>
      </c>
    </row>
    <row r="220">
      <c r="A220" s="7">
        <v>629.0</v>
      </c>
      <c r="B220" s="8">
        <v>17.0</v>
      </c>
      <c r="C220" s="13" t="str">
        <f>IFERROR(__xludf.DUMMYFUNCTION("""COMPUTED_VALUE"""),"Elected")</f>
        <v>Elected</v>
      </c>
      <c r="D220" s="11" t="str">
        <f>IFERROR(__xludf.DUMMYFUNCTION("""COMPUTED_VALUE"""),"Owen")</f>
        <v>Owen</v>
      </c>
      <c r="E220" s="11" t="str">
        <f>IFERROR(__xludf.DUMMYFUNCTION("""COMPUTED_VALUE"""),"Thornhill")</f>
        <v>Thornhill</v>
      </c>
      <c r="F220" s="11" t="str">
        <f>IFERROR(__xludf.DUMMYFUNCTION("""COMPUTED_VALUE"""),"owen.thornhill@yahoo.co.uk")</f>
        <v>owen.thornhill@yahoo.co.uk</v>
      </c>
    </row>
    <row r="221">
      <c r="A221" s="7">
        <v>630.0</v>
      </c>
      <c r="B221" s="8">
        <v>17.0</v>
      </c>
      <c r="C221" s="13" t="str">
        <f>IFERROR(__xludf.DUMMYFUNCTION("""COMPUTED_VALUE"""),"Vacant")</f>
        <v>Vacant</v>
      </c>
      <c r="D221" s="11"/>
      <c r="E221" s="11"/>
      <c r="F221" s="11"/>
    </row>
    <row r="222">
      <c r="A222" s="7">
        <v>631.0</v>
      </c>
      <c r="B222" s="8">
        <v>18.0</v>
      </c>
      <c r="C222" s="13" t="str">
        <f>IFERROR(__xludf.DUMMYFUNCTION("""COMPUTED_VALUE"""),"Elected")</f>
        <v>Elected</v>
      </c>
      <c r="D222" s="11" t="str">
        <f>IFERROR(__xludf.DUMMYFUNCTION("""COMPUTED_VALUE"""),"Jess")</f>
        <v>Jess</v>
      </c>
      <c r="E222" s="11" t="str">
        <f>IFERROR(__xludf.DUMMYFUNCTION("""COMPUTED_VALUE"""),"Mahan")</f>
        <v>Mahan</v>
      </c>
      <c r="F222" s="11" t="str">
        <f>IFERROR(__xludf.DUMMYFUNCTION("""COMPUTED_VALUE"""),"jessemahan@ymail.com")</f>
        <v>jessemahan@ymail.com</v>
      </c>
    </row>
    <row r="223">
      <c r="A223" s="7">
        <v>632.0</v>
      </c>
      <c r="B223" s="8">
        <v>17.0</v>
      </c>
      <c r="C223" s="13" t="str">
        <f>IFERROR(__xludf.DUMMYFUNCTION("""COMPUTED_VALUE"""),"Vacant")</f>
        <v>Vacant</v>
      </c>
      <c r="D223" s="11"/>
      <c r="E223" s="11"/>
      <c r="F223" s="11"/>
    </row>
    <row r="224">
      <c r="A224" s="7">
        <v>633.0</v>
      </c>
      <c r="B224" s="8">
        <v>17.0</v>
      </c>
      <c r="C224" s="13" t="str">
        <f>IFERROR(__xludf.DUMMYFUNCTION("""COMPUTED_VALUE"""),"Appointed")</f>
        <v>Appointed</v>
      </c>
      <c r="D224" s="11" t="str">
        <f>IFERROR(__xludf.DUMMYFUNCTION("""COMPUTED_VALUE"""),"Bryan")</f>
        <v>Bryan</v>
      </c>
      <c r="E224" s="11" t="str">
        <f>IFERROR(__xludf.DUMMYFUNCTION("""COMPUTED_VALUE"""),"Stebbin")</f>
        <v>Stebbin</v>
      </c>
      <c r="F224" s="11" t="str">
        <f>IFERROR(__xludf.DUMMYFUNCTION("""COMPUTED_VALUE"""),"b.t.setbbins@gmail.com")</f>
        <v>b.t.setbbins@gmail.com</v>
      </c>
    </row>
    <row r="225">
      <c r="A225" s="7">
        <v>634.0</v>
      </c>
      <c r="B225" s="8">
        <v>17.0</v>
      </c>
      <c r="C225" s="13" t="str">
        <f>IFERROR(__xludf.DUMMYFUNCTION("""COMPUTED_VALUE"""),"Vacant")</f>
        <v>Vacant</v>
      </c>
      <c r="D225" s="11"/>
      <c r="E225" s="11"/>
      <c r="F225" s="11"/>
    </row>
    <row r="226">
      <c r="A226" s="7">
        <v>635.0</v>
      </c>
      <c r="B226" s="8">
        <v>17.0</v>
      </c>
      <c r="C226" s="13" t="str">
        <f>IFERROR(__xludf.DUMMYFUNCTION("""COMPUTED_VALUE"""),"Elected")</f>
        <v>Elected</v>
      </c>
      <c r="D226" s="11" t="str">
        <f>IFERROR(__xludf.DUMMYFUNCTION("""COMPUTED_VALUE"""),"Becca")</f>
        <v>Becca</v>
      </c>
      <c r="E226" s="11" t="str">
        <f>IFERROR(__xludf.DUMMYFUNCTION("""COMPUTED_VALUE"""),"Lamphier")</f>
        <v>Lamphier</v>
      </c>
      <c r="F226" s="11" t="str">
        <f>IFERROR(__xludf.DUMMYFUNCTION("""COMPUTED_VALUE"""),"aerionna@gmail.com")</f>
        <v>aerionna@gmail.com</v>
      </c>
    </row>
    <row r="227">
      <c r="A227" s="7">
        <v>636.0</v>
      </c>
      <c r="B227" s="8">
        <v>17.0</v>
      </c>
      <c r="C227" s="13" t="str">
        <f>IFERROR(__xludf.DUMMYFUNCTION("""COMPUTED_VALUE"""),"Vacant")</f>
        <v>Vacant</v>
      </c>
      <c r="D227" s="11"/>
      <c r="E227" s="11"/>
      <c r="F227" s="11"/>
    </row>
    <row r="228">
      <c r="A228" s="7">
        <v>637.0</v>
      </c>
      <c r="B228" s="8">
        <v>18.0</v>
      </c>
      <c r="C228" s="13" t="str">
        <f>IFERROR(__xludf.DUMMYFUNCTION("""COMPUTED_VALUE"""),"Vacant")</f>
        <v>Vacant</v>
      </c>
      <c r="D228" s="11"/>
      <c r="E228" s="11"/>
      <c r="F228" s="11"/>
    </row>
    <row r="229">
      <c r="A229" s="7">
        <v>638.0</v>
      </c>
      <c r="B229" s="8">
        <v>17.0</v>
      </c>
      <c r="C229" s="13" t="str">
        <f>IFERROR(__xludf.DUMMYFUNCTION("""COMPUTED_VALUE"""),"Vacant")</f>
        <v>Vacant</v>
      </c>
      <c r="D229" s="11"/>
      <c r="E229" s="11"/>
      <c r="F229" s="11"/>
    </row>
    <row r="230">
      <c r="A230" s="7">
        <v>639.0</v>
      </c>
      <c r="B230" s="8">
        <v>49.0</v>
      </c>
      <c r="C230" s="13" t="str">
        <f>IFERROR(__xludf.DUMMYFUNCTION("""COMPUTED_VALUE"""),"Elected")</f>
        <v>Elected</v>
      </c>
      <c r="D230" s="11" t="str">
        <f>IFERROR(__xludf.DUMMYFUNCTION("""COMPUTED_VALUE"""),"Bill")</f>
        <v>Bill</v>
      </c>
      <c r="E230" s="11" t="str">
        <f>IFERROR(__xludf.DUMMYFUNCTION("""COMPUTED_VALUE"""),"Whipple")</f>
        <v>Whipple</v>
      </c>
      <c r="F230" s="11" t="str">
        <f>IFERROR(__xludf.DUMMYFUNCTION("""COMPUTED_VALUE"""),"bwhip747@gmail.com")</f>
        <v>bwhip747@gmail.com</v>
      </c>
    </row>
    <row r="231">
      <c r="A231" s="7">
        <v>640.0</v>
      </c>
      <c r="B231" s="8">
        <v>17.0</v>
      </c>
      <c r="C231" s="13" t="str">
        <f>IFERROR(__xludf.DUMMYFUNCTION("""COMPUTED_VALUE"""),"Vacant")</f>
        <v>Vacant</v>
      </c>
      <c r="D231" s="11"/>
      <c r="E231" s="11"/>
      <c r="F231" s="11"/>
    </row>
    <row r="232">
      <c r="A232" s="7">
        <v>641.0</v>
      </c>
      <c r="B232" s="8">
        <v>17.0</v>
      </c>
      <c r="C232" s="13" t="str">
        <f>IFERROR(__xludf.DUMMYFUNCTION("""COMPUTED_VALUE"""),"Vacant")</f>
        <v>Vacant</v>
      </c>
      <c r="D232" s="11"/>
      <c r="E232" s="11"/>
      <c r="F232" s="11"/>
    </row>
    <row r="233">
      <c r="A233" s="7">
        <v>642.0</v>
      </c>
      <c r="B233" s="8">
        <v>49.0</v>
      </c>
      <c r="C233" s="13" t="str">
        <f>IFERROR(__xludf.DUMMYFUNCTION("""COMPUTED_VALUE"""),"Vacant")</f>
        <v>Vacant</v>
      </c>
      <c r="D233" s="11" t="str">
        <f>IFERROR(__xludf.DUMMYFUNCTION("""COMPUTED_VALUE""")," ")</f>
        <v> </v>
      </c>
      <c r="E233" s="11" t="str">
        <f>IFERROR(__xludf.DUMMYFUNCTION("""COMPUTED_VALUE""")," ")</f>
        <v> </v>
      </c>
      <c r="F233" s="11" t="str">
        <f>IFERROR(__xludf.DUMMYFUNCTION("""COMPUTED_VALUE""")," ")</f>
        <v> </v>
      </c>
    </row>
    <row r="234">
      <c r="A234" s="7">
        <v>643.0</v>
      </c>
      <c r="B234" s="8">
        <v>17.0</v>
      </c>
      <c r="C234" s="13" t="str">
        <f>IFERROR(__xludf.DUMMYFUNCTION("""COMPUTED_VALUE"""),"Vacant")</f>
        <v>Vacant</v>
      </c>
      <c r="D234" s="11"/>
      <c r="E234" s="11"/>
      <c r="F234" s="11"/>
    </row>
    <row r="235">
      <c r="A235" s="7">
        <v>644.0</v>
      </c>
      <c r="B235" s="8">
        <v>18.0</v>
      </c>
      <c r="C235" s="13" t="str">
        <f>IFERROR(__xludf.DUMMYFUNCTION("""COMPUTED_VALUE"""),"Elected")</f>
        <v>Elected</v>
      </c>
      <c r="D235" s="11" t="str">
        <f>IFERROR(__xludf.DUMMYFUNCTION("""COMPUTED_VALUE"""),"Arthur")</f>
        <v>Arthur</v>
      </c>
      <c r="E235" s="11" t="str">
        <f>IFERROR(__xludf.DUMMYFUNCTION("""COMPUTED_VALUE"""),"Krebsbach")</f>
        <v>Krebsbach</v>
      </c>
      <c r="F235" s="11" t="str">
        <f>IFERROR(__xludf.DUMMYFUNCTION("""COMPUTED_VALUE"""),"arthur.krebsbach@gmail.com")</f>
        <v>arthur.krebsbach@gmail.com</v>
      </c>
    </row>
    <row r="236">
      <c r="A236" s="7">
        <v>645.0</v>
      </c>
      <c r="B236" s="8">
        <v>18.0</v>
      </c>
      <c r="C236" s="13" t="str">
        <f>IFERROR(__xludf.DUMMYFUNCTION("""COMPUTED_VALUE"""),"Elected")</f>
        <v>Elected</v>
      </c>
      <c r="D236" s="11" t="str">
        <f>IFERROR(__xludf.DUMMYFUNCTION("""COMPUTED_VALUE"""),"Ranjit")</f>
        <v>Ranjit</v>
      </c>
      <c r="E236" s="11" t="str">
        <f>IFERROR(__xludf.DUMMYFUNCTION("""COMPUTED_VALUE"""),"Bhaskar")</f>
        <v>Bhaskar</v>
      </c>
      <c r="F236" s="11" t="str">
        <f>IFERROR(__xludf.DUMMYFUNCTION("""COMPUTED_VALUE"""),"ranjitbhaskar@yahoo.com")</f>
        <v>ranjitbhaskar@yahoo.com</v>
      </c>
    </row>
    <row r="237">
      <c r="A237" s="7">
        <v>646.0</v>
      </c>
      <c r="B237" s="8">
        <v>17.0</v>
      </c>
      <c r="C237" s="13" t="str">
        <f>IFERROR(__xludf.DUMMYFUNCTION("""COMPUTED_VALUE"""),"Vacant")</f>
        <v>Vacant</v>
      </c>
      <c r="D237" s="11"/>
      <c r="E237" s="11"/>
      <c r="F237" s="11"/>
    </row>
    <row r="238">
      <c r="A238" s="7">
        <v>647.0</v>
      </c>
      <c r="B238" s="8">
        <v>18.0</v>
      </c>
      <c r="C238" s="13" t="str">
        <f>IFERROR(__xludf.DUMMYFUNCTION("""COMPUTED_VALUE"""),"Elected")</f>
        <v>Elected</v>
      </c>
      <c r="D238" s="11" t="str">
        <f>IFERROR(__xludf.DUMMYFUNCTION("""COMPUTED_VALUE"""),"Parker")</f>
        <v>Parker</v>
      </c>
      <c r="E238" s="11" t="str">
        <f>IFERROR(__xludf.DUMMYFUNCTION("""COMPUTED_VALUE"""),"Davidson")</f>
        <v>Davidson</v>
      </c>
      <c r="F238" s="11" t="str">
        <f>IFERROR(__xludf.DUMMYFUNCTION("""COMPUTED_VALUE"""),"parkerdav5@gmail.com")</f>
        <v>parkerdav5@gmail.com</v>
      </c>
    </row>
    <row r="239">
      <c r="A239" s="7">
        <v>648.0</v>
      </c>
      <c r="B239" s="8">
        <v>18.0</v>
      </c>
      <c r="C239" s="13" t="str">
        <f>IFERROR(__xludf.DUMMYFUNCTION("""COMPUTED_VALUE"""),"Appointed")</f>
        <v>Appointed</v>
      </c>
      <c r="D239" s="11" t="str">
        <f>IFERROR(__xludf.DUMMYFUNCTION("""COMPUTED_VALUE"""),"John")</f>
        <v>John</v>
      </c>
      <c r="E239" s="11" t="str">
        <f>IFERROR(__xludf.DUMMYFUNCTION("""COMPUTED_VALUE"""),"Anderson")</f>
        <v>Anderson</v>
      </c>
      <c r="F239" s="11" t="str">
        <f>IFERROR(__xludf.DUMMYFUNCTION("""COMPUTED_VALUE"""),"#REF!")</f>
        <v>#REF!</v>
      </c>
    </row>
    <row r="240">
      <c r="A240" s="7">
        <v>649.0</v>
      </c>
      <c r="B240" s="8">
        <v>17.0</v>
      </c>
      <c r="C240" s="13" t="str">
        <f>IFERROR(__xludf.DUMMYFUNCTION("""COMPUTED_VALUE"""),"Vacant")</f>
        <v>Vacant</v>
      </c>
      <c r="D240" s="11"/>
      <c r="E240" s="11"/>
      <c r="F240" s="11"/>
    </row>
    <row r="241">
      <c r="A241" s="7">
        <v>650.0</v>
      </c>
      <c r="B241" s="8">
        <v>49.0</v>
      </c>
      <c r="C241" s="13" t="str">
        <f>IFERROR(__xludf.DUMMYFUNCTION("""COMPUTED_VALUE"""),"Vacant")</f>
        <v>Vacant</v>
      </c>
      <c r="D241" s="11"/>
      <c r="E241" s="11"/>
      <c r="F241" s="11"/>
    </row>
    <row r="242">
      <c r="A242" s="7">
        <v>651.0</v>
      </c>
      <c r="B242" s="8">
        <v>49.0</v>
      </c>
      <c r="C242" s="13" t="str">
        <f>IFERROR(__xludf.DUMMYFUNCTION("""COMPUTED_VALUE"""),"Vacant")</f>
        <v>Vacant</v>
      </c>
      <c r="D242" s="11"/>
      <c r="E242" s="11"/>
      <c r="F242" s="11"/>
    </row>
    <row r="243">
      <c r="A243" s="7">
        <v>652.0</v>
      </c>
      <c r="B243" s="8">
        <v>17.0</v>
      </c>
      <c r="C243" s="13" t="str">
        <f>IFERROR(__xludf.DUMMYFUNCTION("""COMPUTED_VALUE"""),"Elected")</f>
        <v>Elected</v>
      </c>
      <c r="D243" s="11" t="str">
        <f>IFERROR(__xludf.DUMMYFUNCTION("""COMPUTED_VALUE"""),"James")</f>
        <v>James</v>
      </c>
      <c r="E243" s="11" t="str">
        <f>IFERROR(__xludf.DUMMYFUNCTION("""COMPUTED_VALUE"""),"Taylor")</f>
        <v>Taylor</v>
      </c>
      <c r="F243" s="11" t="str">
        <f>IFERROR(__xludf.DUMMYFUNCTION("""COMPUTED_VALUE"""),"vote4jimmy@yahoo.com")</f>
        <v>vote4jimmy@yahoo.com</v>
      </c>
    </row>
    <row r="244">
      <c r="A244" s="7">
        <v>653.0</v>
      </c>
      <c r="B244" s="8">
        <v>17.0</v>
      </c>
      <c r="C244" s="13" t="str">
        <f>IFERROR(__xludf.DUMMYFUNCTION("""COMPUTED_VALUE"""),"Vacant")</f>
        <v>Vacant</v>
      </c>
      <c r="D244" s="11"/>
      <c r="E244" s="11"/>
      <c r="F244" s="11"/>
    </row>
    <row r="245">
      <c r="A245" s="7">
        <v>654.0</v>
      </c>
      <c r="B245" s="8">
        <v>17.0</v>
      </c>
      <c r="C245" s="13" t="str">
        <f>IFERROR(__xludf.DUMMYFUNCTION("""COMPUTED_VALUE"""),"Vacant")</f>
        <v>Vacant</v>
      </c>
      <c r="D245" s="11"/>
      <c r="E245" s="11"/>
      <c r="F245" s="11"/>
    </row>
    <row r="246">
      <c r="A246" s="7">
        <v>655.0</v>
      </c>
      <c r="B246" s="8">
        <v>17.0</v>
      </c>
      <c r="C246" s="13" t="str">
        <f>IFERROR(__xludf.DUMMYFUNCTION("""COMPUTED_VALUE"""),"Vacant")</f>
        <v>Vacant</v>
      </c>
      <c r="D246" s="11"/>
      <c r="E246" s="11"/>
      <c r="F246" s="11"/>
    </row>
    <row r="247">
      <c r="A247" s="7">
        <v>656.0</v>
      </c>
      <c r="B247" s="8">
        <v>17.0</v>
      </c>
      <c r="C247" s="13" t="str">
        <f>IFERROR(__xludf.DUMMYFUNCTION("""COMPUTED_VALUE"""),"Vacant")</f>
        <v>Vacant</v>
      </c>
      <c r="D247" s="11"/>
      <c r="E247" s="11"/>
      <c r="F247" s="11"/>
    </row>
    <row r="248">
      <c r="A248" s="7">
        <v>657.0</v>
      </c>
      <c r="B248" s="8">
        <v>17.0</v>
      </c>
      <c r="C248" s="13" t="str">
        <f>IFERROR(__xludf.DUMMYFUNCTION("""COMPUTED_VALUE"""),"Vacant")</f>
        <v>Vacant</v>
      </c>
      <c r="D248" s="11"/>
      <c r="E248" s="11"/>
      <c r="F248" s="11"/>
    </row>
    <row r="249">
      <c r="A249" s="7">
        <v>658.0</v>
      </c>
      <c r="B249" s="8">
        <v>17.0</v>
      </c>
      <c r="C249" s="13" t="str">
        <f>IFERROR(__xludf.DUMMYFUNCTION("""COMPUTED_VALUE"""),"Vacant")</f>
        <v>Vacant</v>
      </c>
      <c r="D249" s="11"/>
      <c r="E249" s="11"/>
      <c r="F249" s="11"/>
    </row>
    <row r="250">
      <c r="A250" s="7">
        <v>659.0</v>
      </c>
      <c r="B250" s="8">
        <v>17.0</v>
      </c>
      <c r="C250" s="13" t="str">
        <f>IFERROR(__xludf.DUMMYFUNCTION("""COMPUTED_VALUE"""),"Vacant")</f>
        <v>Vacant</v>
      </c>
      <c r="D250" s="11"/>
      <c r="E250" s="11"/>
      <c r="F250" s="11"/>
    </row>
    <row r="251">
      <c r="A251" s="7">
        <v>660.0</v>
      </c>
      <c r="B251" s="8">
        <v>49.0</v>
      </c>
      <c r="C251" s="13" t="str">
        <f>IFERROR(__xludf.DUMMYFUNCTION("""COMPUTED_VALUE"""),"Elected")</f>
        <v>Elected</v>
      </c>
      <c r="D251" s="11" t="str">
        <f>IFERROR(__xludf.DUMMYFUNCTION("""COMPUTED_VALUE"""),"Carol")</f>
        <v>Carol</v>
      </c>
      <c r="E251" s="11" t="str">
        <f>IFERROR(__xludf.DUMMYFUNCTION("""COMPUTED_VALUE"""),"Turgeon")</f>
        <v>Turgeon</v>
      </c>
      <c r="F251" s="11" t="str">
        <f>IFERROR(__xludf.DUMMYFUNCTION("""COMPUTED_VALUE"""),"carolturgeon@msn.com")</f>
        <v>carolturgeon@msn.com</v>
      </c>
    </row>
    <row r="252">
      <c r="A252" s="7">
        <v>661.0</v>
      </c>
      <c r="B252" s="8">
        <v>17.0</v>
      </c>
      <c r="C252" s="13" t="str">
        <f>IFERROR(__xludf.DUMMYFUNCTION("""COMPUTED_VALUE"""),"Vacant")</f>
        <v>Vacant</v>
      </c>
      <c r="D252" s="11"/>
      <c r="E252" s="11"/>
      <c r="F252" s="11"/>
    </row>
    <row r="253">
      <c r="A253" s="7">
        <v>662.0</v>
      </c>
      <c r="B253" s="8">
        <v>17.0</v>
      </c>
      <c r="C253" s="13" t="str">
        <f>IFERROR(__xludf.DUMMYFUNCTION("""COMPUTED_VALUE"""),"Elected")</f>
        <v>Elected</v>
      </c>
      <c r="D253" s="11" t="str">
        <f>IFERROR(__xludf.DUMMYFUNCTION("""COMPUTED_VALUE"""),"Tanisha")</f>
        <v>Tanisha</v>
      </c>
      <c r="E253" s="11" t="str">
        <f>IFERROR(__xludf.DUMMYFUNCTION("""COMPUTED_VALUE"""),"Harris")</f>
        <v>Harris</v>
      </c>
      <c r="F253" s="11" t="str">
        <f>IFERROR(__xludf.DUMMYFUNCTION("""COMPUTED_VALUE"""),"neshalynn@hotmail.com")</f>
        <v>neshalynn@hotmail.com</v>
      </c>
    </row>
    <row r="254">
      <c r="A254" s="7">
        <v>663.0</v>
      </c>
      <c r="B254" s="8">
        <v>49.0</v>
      </c>
      <c r="C254" s="13" t="str">
        <f>IFERROR(__xludf.DUMMYFUNCTION("""COMPUTED_VALUE"""),"Elected")</f>
        <v>Elected</v>
      </c>
      <c r="D254" s="11" t="str">
        <f>IFERROR(__xludf.DUMMYFUNCTION("""COMPUTED_VALUE"""),"Monica")</f>
        <v>Monica</v>
      </c>
      <c r="E254" s="11" t="str">
        <f>IFERROR(__xludf.DUMMYFUNCTION("""COMPUTED_VALUE"""),"Spencer")</f>
        <v>Spencer</v>
      </c>
      <c r="F254" s="11" t="str">
        <f>IFERROR(__xludf.DUMMYFUNCTION("""COMPUTED_VALUE"""),"mrs.monicaspencer@gmail.com")</f>
        <v>mrs.monicaspencer@gmail.com</v>
      </c>
    </row>
    <row r="255">
      <c r="A255" s="7">
        <v>664.0</v>
      </c>
      <c r="B255" s="8">
        <v>17.0</v>
      </c>
      <c r="C255" s="13" t="str">
        <f>IFERROR(__xludf.DUMMYFUNCTION("""COMPUTED_VALUE"""),"Vacant")</f>
        <v>Vacant</v>
      </c>
      <c r="D255" s="11"/>
      <c r="E255" s="11"/>
      <c r="F255" s="11"/>
    </row>
    <row r="256">
      <c r="A256" s="12">
        <v>665.0</v>
      </c>
      <c r="B256" s="8">
        <v>17.0</v>
      </c>
      <c r="C256" s="13" t="str">
        <f>IFERROR(__xludf.DUMMYFUNCTION("""COMPUTED_VALUE"""),"Vacant")</f>
        <v>Vacant</v>
      </c>
      <c r="D256" s="11"/>
      <c r="E256" s="11"/>
      <c r="F256" s="11"/>
    </row>
    <row r="257">
      <c r="A257" s="7">
        <v>667.0</v>
      </c>
      <c r="B257" s="8">
        <v>17.0</v>
      </c>
      <c r="C257" s="13" t="str">
        <f>IFERROR(__xludf.DUMMYFUNCTION("""COMPUTED_VALUE"""),"Acting")</f>
        <v>Acting</v>
      </c>
      <c r="D257" s="11" t="str">
        <f>IFERROR(__xludf.DUMMYFUNCTION("""COMPUTED_VALUE"""),"Judith")</f>
        <v>Judith</v>
      </c>
      <c r="E257" s="11" t="str">
        <f>IFERROR(__xludf.DUMMYFUNCTION("""COMPUTED_VALUE"""),"Walseth")</f>
        <v>Walseth</v>
      </c>
      <c r="F257" s="11" t="str">
        <f>IFERROR(__xludf.DUMMYFUNCTION("""COMPUTED_VALUE"""),"walseth@msn.com")</f>
        <v>walseth@msn.com</v>
      </c>
    </row>
    <row r="258">
      <c r="A258" s="7">
        <v>668.0</v>
      </c>
      <c r="B258" s="8">
        <v>17.0</v>
      </c>
      <c r="C258" s="13" t="str">
        <f>IFERROR(__xludf.DUMMYFUNCTION("""COMPUTED_VALUE"""),"Elected")</f>
        <v>Elected</v>
      </c>
      <c r="D258" s="11" t="str">
        <f>IFERROR(__xludf.DUMMYFUNCTION("""COMPUTED_VALUE"""),"Janet")</f>
        <v>Janet</v>
      </c>
      <c r="E258" s="11" t="str">
        <f>IFERROR(__xludf.DUMMYFUNCTION("""COMPUTED_VALUE"""),"Landesberg")</f>
        <v>Landesberg</v>
      </c>
      <c r="F258" s="11" t="str">
        <f>IFERROR(__xludf.DUMMYFUNCTION("""COMPUTED_VALUE"""),"janet.landesberg@comcast.net")</f>
        <v>janet.landesberg@comcast.net</v>
      </c>
    </row>
    <row r="259">
      <c r="A259" s="7">
        <v>669.0</v>
      </c>
      <c r="B259" s="8">
        <v>17.0</v>
      </c>
      <c r="C259" s="13" t="str">
        <f>IFERROR(__xludf.DUMMYFUNCTION("""COMPUTED_VALUE"""),"Vacant")</f>
        <v>Vacant</v>
      </c>
      <c r="D259" s="11"/>
      <c r="E259" s="11"/>
      <c r="F259" s="11"/>
    </row>
    <row r="260">
      <c r="A260" s="7">
        <v>670.0</v>
      </c>
      <c r="B260" s="8">
        <v>49.0</v>
      </c>
      <c r="C260" s="13" t="str">
        <f>IFERROR(__xludf.DUMMYFUNCTION("""COMPUTED_VALUE"""),"Elected")</f>
        <v>Elected</v>
      </c>
      <c r="D260" s="11" t="str">
        <f>IFERROR(__xludf.DUMMYFUNCTION("""COMPUTED_VALUE"""),"Jodi")</f>
        <v>Jodi</v>
      </c>
      <c r="E260" s="11" t="str">
        <f>IFERROR(__xludf.DUMMYFUNCTION("""COMPUTED_VALUE"""),"Frisina")</f>
        <v>Frisina</v>
      </c>
      <c r="F260" s="11" t="str">
        <f>IFERROR(__xludf.DUMMYFUNCTION("""COMPUTED_VALUE"""),"jodi.frisina@gmail.com")</f>
        <v>jodi.frisina@gmail.com</v>
      </c>
    </row>
    <row r="261">
      <c r="A261" s="7">
        <v>671.0</v>
      </c>
      <c r="B261" s="8">
        <v>49.0</v>
      </c>
      <c r="C261" s="13" t="str">
        <f>IFERROR(__xludf.DUMMYFUNCTION("""COMPUTED_VALUE"""),"Elected")</f>
        <v>Elected</v>
      </c>
      <c r="D261" s="11" t="str">
        <f>IFERROR(__xludf.DUMMYFUNCTION("""COMPUTED_VALUE"""),"Meridian")</f>
        <v>Meridian</v>
      </c>
      <c r="E261" s="11" t="str">
        <f>IFERROR(__xludf.DUMMYFUNCTION("""COMPUTED_VALUE"""),"Green")</f>
        <v>Green</v>
      </c>
      <c r="F261" s="11" t="str">
        <f>IFERROR(__xludf.DUMMYFUNCTION("""COMPUTED_VALUE"""),"meridian@mcn.org")</f>
        <v>meridian@mcn.org</v>
      </c>
    </row>
    <row r="262">
      <c r="A262" s="7">
        <v>672.0</v>
      </c>
      <c r="B262" s="8">
        <v>17.0</v>
      </c>
      <c r="C262" s="13" t="str">
        <f>IFERROR(__xludf.DUMMYFUNCTION("""COMPUTED_VALUE"""),"Vacant")</f>
        <v>Vacant</v>
      </c>
      <c r="D262" s="11"/>
      <c r="E262" s="11"/>
      <c r="F262" s="11"/>
    </row>
    <row r="263">
      <c r="A263" s="7">
        <v>673.0</v>
      </c>
      <c r="B263" s="8">
        <v>49.0</v>
      </c>
      <c r="C263" s="13" t="str">
        <f>IFERROR(__xludf.DUMMYFUNCTION("""COMPUTED_VALUE"""),"Elected")</f>
        <v>Elected</v>
      </c>
      <c r="D263" s="11" t="str">
        <f>IFERROR(__xludf.DUMMYFUNCTION("""COMPUTED_VALUE"""),"Mike")</f>
        <v>Mike</v>
      </c>
      <c r="E263" s="11" t="str">
        <f>IFERROR(__xludf.DUMMYFUNCTION("""COMPUTED_VALUE"""),"Pond")</f>
        <v>Pond</v>
      </c>
      <c r="F263" s="11" t="str">
        <f>IFERROR(__xludf.DUMMYFUNCTION("""COMPUTED_VALUE"""),"votepond@gmail.com")</f>
        <v>votepond@gmail.com</v>
      </c>
    </row>
    <row r="264">
      <c r="A264" s="7">
        <v>674.0</v>
      </c>
      <c r="B264" s="8">
        <v>17.0</v>
      </c>
      <c r="C264" s="13" t="str">
        <f>IFERROR(__xludf.DUMMYFUNCTION("""COMPUTED_VALUE"""),"Vacant")</f>
        <v>Vacant</v>
      </c>
      <c r="D264" s="11"/>
      <c r="E264" s="11"/>
      <c r="F264" s="11"/>
    </row>
    <row r="265">
      <c r="A265" s="7">
        <v>675.0</v>
      </c>
      <c r="B265" s="8">
        <v>49.0</v>
      </c>
      <c r="C265" s="13" t="str">
        <f>IFERROR(__xludf.DUMMYFUNCTION("""COMPUTED_VALUE"""),"Vacant")</f>
        <v>Vacant</v>
      </c>
      <c r="D265" s="11"/>
      <c r="E265" s="11"/>
      <c r="F265" s="11"/>
    </row>
    <row r="266">
      <c r="A266" s="7">
        <v>677.0</v>
      </c>
      <c r="B266" s="8">
        <v>17.0</v>
      </c>
      <c r="C266" s="13" t="str">
        <f>IFERROR(__xludf.DUMMYFUNCTION("""COMPUTED_VALUE"""),"Vacant")</f>
        <v>Vacant</v>
      </c>
      <c r="D266" s="11"/>
      <c r="E266" s="11"/>
      <c r="F266" s="11"/>
    </row>
    <row r="267">
      <c r="A267" s="7">
        <v>678.0</v>
      </c>
      <c r="B267" s="8">
        <v>17.0</v>
      </c>
      <c r="C267" s="13" t="str">
        <f>IFERROR(__xludf.DUMMYFUNCTION("""COMPUTED_VALUE"""),"Vacant")</f>
        <v>Vacant</v>
      </c>
      <c r="D267" s="11"/>
      <c r="E267" s="11"/>
      <c r="F267" s="11"/>
    </row>
    <row r="268">
      <c r="A268" s="7">
        <v>679.0</v>
      </c>
      <c r="B268" s="8">
        <v>17.0</v>
      </c>
      <c r="C268" s="13" t="str">
        <f>IFERROR(__xludf.DUMMYFUNCTION("""COMPUTED_VALUE"""),"Vacant")</f>
        <v>Vacant</v>
      </c>
      <c r="D268" s="11"/>
      <c r="E268" s="11"/>
      <c r="F268" s="11"/>
    </row>
    <row r="269">
      <c r="A269" s="7">
        <v>680.0</v>
      </c>
      <c r="B269" s="8">
        <v>17.0</v>
      </c>
      <c r="C269" s="13" t="str">
        <f>IFERROR(__xludf.DUMMYFUNCTION("""COMPUTED_VALUE"""),"Vacant")</f>
        <v>Vacant</v>
      </c>
      <c r="D269" s="11"/>
      <c r="E269" s="11"/>
      <c r="F269" s="11"/>
    </row>
    <row r="270">
      <c r="A270" s="7">
        <v>681.0</v>
      </c>
      <c r="B270" s="8">
        <v>17.0</v>
      </c>
      <c r="C270" s="13" t="str">
        <f>IFERROR(__xludf.DUMMYFUNCTION("""COMPUTED_VALUE"""),"Elected")</f>
        <v>Elected</v>
      </c>
      <c r="D270" s="11" t="str">
        <f>IFERROR(__xludf.DUMMYFUNCTION("""COMPUTED_VALUE"""),"Debra")</f>
        <v>Debra</v>
      </c>
      <c r="E270" s="11" t="str">
        <f>IFERROR(__xludf.DUMMYFUNCTION("""COMPUTED_VALUE"""),"Miles")</f>
        <v>Miles</v>
      </c>
      <c r="F270" s="11" t="str">
        <f>IFERROR(__xludf.DUMMYFUNCTION("""COMPUTED_VALUE"""),"debo_437@hotmail.com")</f>
        <v>debo_437@hotmail.com</v>
      </c>
    </row>
    <row r="271">
      <c r="A271" s="7">
        <v>682.0</v>
      </c>
      <c r="B271" s="8">
        <v>17.0</v>
      </c>
      <c r="C271" s="13" t="str">
        <f>IFERROR(__xludf.DUMMYFUNCTION("""COMPUTED_VALUE"""),"Vacant")</f>
        <v>Vacant</v>
      </c>
      <c r="D271" s="11"/>
      <c r="E271" s="11"/>
      <c r="F271" s="11"/>
    </row>
    <row r="272">
      <c r="A272" s="7">
        <v>683.0</v>
      </c>
      <c r="B272" s="8">
        <v>17.0</v>
      </c>
      <c r="C272" s="13" t="str">
        <f>IFERROR(__xludf.DUMMYFUNCTION("""COMPUTED_VALUE"""),"Vacant")</f>
        <v>Vacant</v>
      </c>
      <c r="D272" s="11"/>
      <c r="E272" s="11"/>
      <c r="F272" s="11"/>
    </row>
    <row r="273">
      <c r="A273" s="7">
        <v>684.0</v>
      </c>
      <c r="B273" s="8">
        <v>17.0</v>
      </c>
      <c r="C273" s="13" t="str">
        <f>IFERROR(__xludf.DUMMYFUNCTION("""COMPUTED_VALUE"""),"Vacant")</f>
        <v>Vacant</v>
      </c>
      <c r="D273" s="11"/>
      <c r="E273" s="11"/>
      <c r="F273" s="11"/>
    </row>
    <row r="274">
      <c r="A274" s="7">
        <v>685.0</v>
      </c>
      <c r="B274" s="8">
        <v>17.0</v>
      </c>
      <c r="C274" s="13" t="str">
        <f>IFERROR(__xludf.DUMMYFUNCTION("""COMPUTED_VALUE"""),"Elected")</f>
        <v>Elected</v>
      </c>
      <c r="D274" s="11" t="str">
        <f>IFERROR(__xludf.DUMMYFUNCTION("""COMPUTED_VALUE"""),"Jesse")</f>
        <v>Jesse</v>
      </c>
      <c r="E274" s="11" t="str">
        <f>IFERROR(__xludf.DUMMYFUNCTION("""COMPUTED_VALUE"""),"James")</f>
        <v>James</v>
      </c>
      <c r="F274" s="11" t="str">
        <f>IFERROR(__xludf.DUMMYFUNCTION("""COMPUTED_VALUE"""),"argo.knot@gmail.com")</f>
        <v>argo.knot@gmail.com</v>
      </c>
    </row>
    <row r="275">
      <c r="A275" s="7">
        <v>686.0</v>
      </c>
      <c r="B275" s="8">
        <v>17.0</v>
      </c>
      <c r="C275" s="13" t="str">
        <f>IFERROR(__xludf.DUMMYFUNCTION("""COMPUTED_VALUE"""),"Vacant")</f>
        <v>Vacant</v>
      </c>
      <c r="D275" s="11"/>
      <c r="E275" s="11"/>
      <c r="F275" s="11"/>
    </row>
    <row r="276">
      <c r="A276" s="7">
        <v>687.0</v>
      </c>
      <c r="B276" s="8">
        <v>17.0</v>
      </c>
      <c r="C276" s="13" t="str">
        <f>IFERROR(__xludf.DUMMYFUNCTION("""COMPUTED_VALUE"""),"Elected")</f>
        <v>Elected</v>
      </c>
      <c r="D276" s="11" t="str">
        <f>IFERROR(__xludf.DUMMYFUNCTION("""COMPUTED_VALUE"""),"Michelle")</f>
        <v>Michelle</v>
      </c>
      <c r="E276" s="11" t="str">
        <f>IFERROR(__xludf.DUMMYFUNCTION("""COMPUTED_VALUE"""),"Wallace")</f>
        <v>Wallace</v>
      </c>
      <c r="F276" s="11" t="str">
        <f>IFERROR(__xludf.DUMMYFUNCTION("""COMPUTED_VALUE"""),"mwpco653+34@gmail.com")</f>
        <v>mwpco653+34@gmail.com</v>
      </c>
    </row>
    <row r="277">
      <c r="A277" s="7">
        <v>688.0</v>
      </c>
      <c r="B277" s="8">
        <v>17.0</v>
      </c>
      <c r="C277" s="13" t="str">
        <f>IFERROR(__xludf.DUMMYFUNCTION("""COMPUTED_VALUE"""),"Elected")</f>
        <v>Elected</v>
      </c>
      <c r="D277" s="11" t="str">
        <f>IFERROR(__xludf.DUMMYFUNCTION("""COMPUTED_VALUE"""),"Ray")</f>
        <v>Ray</v>
      </c>
      <c r="E277" s="11" t="str">
        <f>IFERROR(__xludf.DUMMYFUNCTION("""COMPUTED_VALUE"""),"Lanning")</f>
        <v>Lanning</v>
      </c>
      <c r="F277" s="11" t="str">
        <f>IFERROR(__xludf.DUMMYFUNCTION("""COMPUTED_VALUE"""),"starbug42@gmail.com")</f>
        <v>starbug42@gmail.com</v>
      </c>
    </row>
    <row r="278">
      <c r="A278" s="7">
        <v>689.0</v>
      </c>
      <c r="B278" s="8">
        <v>17.0</v>
      </c>
      <c r="C278" s="13" t="str">
        <f>IFERROR(__xludf.DUMMYFUNCTION("""COMPUTED_VALUE"""),"Elected")</f>
        <v>Elected</v>
      </c>
      <c r="D278" s="11" t="str">
        <f>IFERROR(__xludf.DUMMYFUNCTION("""COMPUTED_VALUE"""),"Terri")</f>
        <v>Terri</v>
      </c>
      <c r="E278" s="11" t="str">
        <f>IFERROR(__xludf.DUMMYFUNCTION("""COMPUTED_VALUE"""),"Niles")</f>
        <v>Niles</v>
      </c>
      <c r="F278" s="11" t="str">
        <f>IFERROR(__xludf.DUMMYFUNCTION("""COMPUTED_VALUE"""),"terriniles13@gmail.com")</f>
        <v>terriniles13@gmail.com</v>
      </c>
    </row>
    <row r="279">
      <c r="A279" s="7">
        <v>690.0</v>
      </c>
      <c r="B279" s="8">
        <v>18.0</v>
      </c>
      <c r="C279" s="13" t="str">
        <f>IFERROR(__xludf.DUMMYFUNCTION("""COMPUTED_VALUE"""),"Elected")</f>
        <v>Elected</v>
      </c>
      <c r="D279" s="11" t="str">
        <f>IFERROR(__xludf.DUMMYFUNCTION("""COMPUTED_VALUE"""),"Maureen")</f>
        <v>Maureen</v>
      </c>
      <c r="E279" s="11" t="str">
        <f>IFERROR(__xludf.DUMMYFUNCTION("""COMPUTED_VALUE"""),"Winningham")</f>
        <v>Winningham</v>
      </c>
      <c r="F279" s="11" t="str">
        <f>IFERROR(__xludf.DUMMYFUNCTION("""COMPUTED_VALUE"""),"vote4maureen@gmail.com")</f>
        <v>vote4maureen@gmail.com</v>
      </c>
    </row>
    <row r="280">
      <c r="A280" s="7">
        <v>691.0</v>
      </c>
      <c r="B280" s="8">
        <v>17.0</v>
      </c>
      <c r="C280" s="13" t="str">
        <f>IFERROR(__xludf.DUMMYFUNCTION("""COMPUTED_VALUE"""),"Vacant")</f>
        <v>Vacant</v>
      </c>
      <c r="D280" s="11"/>
      <c r="E280" s="11"/>
      <c r="F280" s="11"/>
    </row>
    <row r="281">
      <c r="A281" s="7">
        <v>692.0</v>
      </c>
      <c r="B281" s="8">
        <v>17.0</v>
      </c>
      <c r="C281" s="13" t="str">
        <f>IFERROR(__xludf.DUMMYFUNCTION("""COMPUTED_VALUE"""),"Vacant")</f>
        <v>Vacant</v>
      </c>
      <c r="D281" s="11"/>
      <c r="E281" s="11"/>
      <c r="F281" s="11"/>
    </row>
    <row r="282">
      <c r="A282" s="7">
        <v>693.0</v>
      </c>
      <c r="B282" s="8">
        <v>17.0</v>
      </c>
      <c r="C282" s="13" t="str">
        <f>IFERROR(__xludf.DUMMYFUNCTION("""COMPUTED_VALUE"""),"Vacant")</f>
        <v>Vacant</v>
      </c>
      <c r="D282" s="11"/>
      <c r="E282" s="11"/>
      <c r="F282" s="11"/>
    </row>
    <row r="283">
      <c r="A283" s="7">
        <v>694.0</v>
      </c>
      <c r="B283" s="8">
        <v>17.0</v>
      </c>
      <c r="C283" s="13" t="str">
        <f>IFERROR(__xludf.DUMMYFUNCTION("""COMPUTED_VALUE"""),"Vacant")</f>
        <v>Vacant</v>
      </c>
      <c r="D283" s="11"/>
      <c r="E283" s="11"/>
      <c r="F283" s="11"/>
    </row>
    <row r="284">
      <c r="A284" s="7">
        <v>695.0</v>
      </c>
      <c r="B284" s="8">
        <v>17.0</v>
      </c>
      <c r="C284" s="13" t="str">
        <f>IFERROR(__xludf.DUMMYFUNCTION("""COMPUTED_VALUE"""),"Elected")</f>
        <v>Elected</v>
      </c>
      <c r="D284" s="11" t="str">
        <f>IFERROR(__xludf.DUMMYFUNCTION("""COMPUTED_VALUE"""),"Marta")</f>
        <v>Marta</v>
      </c>
      <c r="E284" s="11" t="str">
        <f>IFERROR(__xludf.DUMMYFUNCTION("""COMPUTED_VALUE"""),"Franklin")</f>
        <v>Franklin</v>
      </c>
      <c r="F284" s="11" t="str">
        <f>IFERROR(__xludf.DUMMYFUNCTION("""COMPUTED_VALUE"""),"marta8franklin@gmail.com")</f>
        <v>marta8franklin@gmail.com</v>
      </c>
    </row>
    <row r="285">
      <c r="A285" s="7">
        <v>696.0</v>
      </c>
      <c r="B285" s="8">
        <v>18.0</v>
      </c>
      <c r="C285" s="13" t="str">
        <f>IFERROR(__xludf.DUMMYFUNCTION("""COMPUTED_VALUE"""),"Elected")</f>
        <v>Elected</v>
      </c>
      <c r="D285" s="11" t="str">
        <f>IFERROR(__xludf.DUMMYFUNCTION("""COMPUTED_VALUE"""),"Diana")</f>
        <v>Diana</v>
      </c>
      <c r="E285" s="11" t="str">
        <f>IFERROR(__xludf.DUMMYFUNCTION("""COMPUTED_VALUE"""),"Perez")</f>
        <v>Perez</v>
      </c>
      <c r="F285" s="11" t="str">
        <f>IFERROR(__xludf.DUMMYFUNCTION("""COMPUTED_VALUE"""),"roseprez13@gmail.com")</f>
        <v>roseprez13@gmail.com</v>
      </c>
    </row>
    <row r="286">
      <c r="A286" s="7">
        <v>697.0</v>
      </c>
      <c r="B286" s="8">
        <v>17.0</v>
      </c>
      <c r="C286" s="13" t="str">
        <f>IFERROR(__xludf.DUMMYFUNCTION("""COMPUTED_VALUE"""),"Vacant")</f>
        <v>Vacant</v>
      </c>
      <c r="D286" s="11"/>
      <c r="E286" s="11"/>
      <c r="F286" s="11"/>
    </row>
    <row r="287">
      <c r="A287" s="7">
        <v>698.0</v>
      </c>
      <c r="B287" s="8">
        <v>17.0</v>
      </c>
      <c r="C287" s="13" t="str">
        <f>IFERROR(__xludf.DUMMYFUNCTION("""COMPUTED_VALUE"""),"Elected")</f>
        <v>Elected</v>
      </c>
      <c r="D287" s="11" t="str">
        <f>IFERROR(__xludf.DUMMYFUNCTION("""COMPUTED_VALUE"""),"Teri")</f>
        <v>Teri</v>
      </c>
      <c r="E287" s="11" t="str">
        <f>IFERROR(__xludf.DUMMYFUNCTION("""COMPUTED_VALUE"""),"Morris")</f>
        <v>Morris</v>
      </c>
      <c r="F287" s="11" t="str">
        <f>IFERROR(__xludf.DUMMYFUNCTION("""COMPUTED_VALUE"""),"teri_morris@outlook.com")</f>
        <v>teri_morris@outlook.com</v>
      </c>
    </row>
    <row r="288">
      <c r="A288" s="7">
        <v>699.0</v>
      </c>
      <c r="B288" s="8">
        <v>17.0</v>
      </c>
      <c r="C288" s="13" t="str">
        <f>IFERROR(__xludf.DUMMYFUNCTION("""COMPUTED_VALUE"""),"Vacant")</f>
        <v>Vacant</v>
      </c>
      <c r="D288" s="11"/>
      <c r="E288" s="11"/>
      <c r="F288" s="11"/>
    </row>
    <row r="289">
      <c r="A289" s="7">
        <v>700.0</v>
      </c>
      <c r="B289" s="8">
        <v>18.0</v>
      </c>
      <c r="C289" s="13" t="str">
        <f>IFERROR(__xludf.DUMMYFUNCTION("""COMPUTED_VALUE"""),"Vacant")</f>
        <v>Vacant</v>
      </c>
      <c r="D289" s="11"/>
      <c r="E289" s="11"/>
      <c r="F289" s="11"/>
    </row>
    <row r="290">
      <c r="A290" s="7">
        <v>701.0</v>
      </c>
      <c r="B290" s="8">
        <v>17.0</v>
      </c>
      <c r="C290" s="13" t="str">
        <f>IFERROR(__xludf.DUMMYFUNCTION("""COMPUTED_VALUE"""),"Vacant")</f>
        <v>Vacant</v>
      </c>
      <c r="D290" s="11"/>
      <c r="E290" s="11"/>
      <c r="F290" s="11"/>
    </row>
    <row r="291">
      <c r="A291" s="7">
        <v>702.0</v>
      </c>
      <c r="B291" s="8">
        <v>17.0</v>
      </c>
      <c r="C291" s="13" t="str">
        <f>IFERROR(__xludf.DUMMYFUNCTION("""COMPUTED_VALUE"""),"Vacant")</f>
        <v>Vacant</v>
      </c>
      <c r="D291" s="11"/>
      <c r="E291" s="11"/>
      <c r="F291" s="11"/>
    </row>
    <row r="292">
      <c r="A292" s="7">
        <v>710.0</v>
      </c>
      <c r="B292" s="8">
        <v>17.0</v>
      </c>
      <c r="C292" s="13" t="str">
        <f>IFERROR(__xludf.DUMMYFUNCTION("""COMPUTED_VALUE"""),"Vacant")</f>
        <v>Vacant</v>
      </c>
      <c r="D292" s="11"/>
      <c r="E292" s="11"/>
      <c r="F292" s="11"/>
    </row>
    <row r="293">
      <c r="A293" s="7">
        <v>715.0</v>
      </c>
      <c r="B293" s="8">
        <v>17.0</v>
      </c>
      <c r="C293" s="13" t="str">
        <f>IFERROR(__xludf.DUMMYFUNCTION("""COMPUTED_VALUE"""),"Vacant")</f>
        <v>Vacant</v>
      </c>
      <c r="D293" s="11"/>
      <c r="E293" s="11"/>
      <c r="F293" s="11"/>
    </row>
    <row r="294">
      <c r="A294" s="7">
        <v>720.0</v>
      </c>
      <c r="B294" s="8">
        <v>17.0</v>
      </c>
      <c r="C294" s="13" t="str">
        <f>IFERROR(__xludf.DUMMYFUNCTION("""COMPUTED_VALUE"""),"Elected")</f>
        <v>Elected</v>
      </c>
      <c r="D294" s="11" t="str">
        <f>IFERROR(__xludf.DUMMYFUNCTION("""COMPUTED_VALUE"""),"Pete")</f>
        <v>Pete</v>
      </c>
      <c r="E294" s="11" t="str">
        <f>IFERROR(__xludf.DUMMYFUNCTION("""COMPUTED_VALUE"""),"Aller")</f>
        <v>Aller</v>
      </c>
      <c r="F294" s="11" t="str">
        <f>IFERROR(__xludf.DUMMYFUNCTION("""COMPUTED_VALUE"""),"imblu17@comcast.net")</f>
        <v>imblu17@comcast.net</v>
      </c>
    </row>
    <row r="295">
      <c r="A295" s="12">
        <v>721.0</v>
      </c>
      <c r="B295" s="8">
        <v>17.0</v>
      </c>
      <c r="C295" s="13" t="str">
        <f>IFERROR(__xludf.DUMMYFUNCTION("""COMPUTED_VALUE"""),"Vacant")</f>
        <v>Vacant</v>
      </c>
      <c r="D295" s="11"/>
      <c r="E295" s="11"/>
      <c r="F295" s="11"/>
    </row>
    <row r="296">
      <c r="A296" s="7">
        <v>725.0</v>
      </c>
      <c r="B296" s="8">
        <v>18.0</v>
      </c>
      <c r="C296" s="13" t="str">
        <f>IFERROR(__xludf.DUMMYFUNCTION("""COMPUTED_VALUE"""),"Elected")</f>
        <v>Elected</v>
      </c>
      <c r="D296" s="11" t="str">
        <f>IFERROR(__xludf.DUMMYFUNCTION("""COMPUTED_VALUE"""),"Morgan")</f>
        <v>Morgan</v>
      </c>
      <c r="E296" s="11" t="str">
        <f>IFERROR(__xludf.DUMMYFUNCTION("""COMPUTED_VALUE"""),"Holmgren")</f>
        <v>Holmgren</v>
      </c>
      <c r="F296" s="11" t="str">
        <f>IFERROR(__xludf.DUMMYFUNCTION("""COMPUTED_VALUE"""),"holmgren.morgan@gmail.com")</f>
        <v>holmgren.morgan@gmail.com</v>
      </c>
    </row>
    <row r="297">
      <c r="A297" s="7">
        <v>730.0</v>
      </c>
      <c r="B297" s="8">
        <v>18.0</v>
      </c>
      <c r="C297" s="13" t="str">
        <f>IFERROR(__xludf.DUMMYFUNCTION("""COMPUTED_VALUE"""),"Elected")</f>
        <v>Elected</v>
      </c>
      <c r="D297" s="11" t="str">
        <f>IFERROR(__xludf.DUMMYFUNCTION("""COMPUTED_VALUE"""),"Xavier")</f>
        <v>Xavier</v>
      </c>
      <c r="E297" s="11" t="str">
        <f>IFERROR(__xludf.DUMMYFUNCTION("""COMPUTED_VALUE"""),"Reyonlds")</f>
        <v>Reyonlds</v>
      </c>
      <c r="F297" s="11" t="str">
        <f>IFERROR(__xludf.DUMMYFUNCTION("""COMPUTED_VALUE"""),"hxreynolds@gmail.com")</f>
        <v>hxreynolds@gmail.com</v>
      </c>
    </row>
    <row r="298">
      <c r="A298" s="7">
        <v>735.0</v>
      </c>
      <c r="B298" s="8">
        <v>17.0</v>
      </c>
      <c r="C298" s="13" t="str">
        <f>IFERROR(__xludf.DUMMYFUNCTION("""COMPUTED_VALUE"""),"Vacant")</f>
        <v>Vacant</v>
      </c>
      <c r="D298" s="11"/>
      <c r="E298" s="11"/>
      <c r="F298" s="11"/>
    </row>
    <row r="299">
      <c r="A299" s="7">
        <v>740.0</v>
      </c>
      <c r="B299" s="8">
        <v>18.0</v>
      </c>
      <c r="C299" s="13" t="str">
        <f>IFERROR(__xludf.DUMMYFUNCTION("""COMPUTED_VALUE"""),"Vacant")</f>
        <v>Vacant</v>
      </c>
      <c r="D299" s="11"/>
      <c r="E299" s="11"/>
      <c r="F299" s="11"/>
    </row>
    <row r="300">
      <c r="A300" s="12">
        <v>745.0</v>
      </c>
      <c r="B300" s="8">
        <v>17.0</v>
      </c>
      <c r="C300" s="13" t="str">
        <f>IFERROR(__xludf.DUMMYFUNCTION("""COMPUTED_VALUE"""),"Vacant")</f>
        <v>Vacant</v>
      </c>
      <c r="D300" s="11"/>
      <c r="E300" s="11"/>
      <c r="F300" s="11"/>
    </row>
    <row r="301">
      <c r="A301" s="7">
        <v>900.0</v>
      </c>
      <c r="B301" s="8">
        <v>18.0</v>
      </c>
      <c r="C301" s="13" t="str">
        <f>IFERROR(__xludf.DUMMYFUNCTION("""COMPUTED_VALUE"""),"Elected")</f>
        <v>Elected</v>
      </c>
      <c r="D301" s="11" t="str">
        <f>IFERROR(__xludf.DUMMYFUNCTION("""COMPUTED_VALUE"""),"Catherine")</f>
        <v>Catherine</v>
      </c>
      <c r="E301" s="11" t="str">
        <f>IFERROR(__xludf.DUMMYFUNCTION("""COMPUTED_VALUE"""),"Morton")</f>
        <v>Morton</v>
      </c>
      <c r="F301" s="11" t="str">
        <f>IFERROR(__xludf.DUMMYFUNCTION("""COMPUTED_VALUE"""),"cmorton@pacifier.com")</f>
        <v>cmorton@pacifier.com</v>
      </c>
    </row>
    <row r="302">
      <c r="A302" s="12">
        <v>901.0</v>
      </c>
      <c r="B302" s="8">
        <v>18.0</v>
      </c>
      <c r="C302" s="13" t="str">
        <f>IFERROR(__xludf.DUMMYFUNCTION("""COMPUTED_VALUE"""),"#REF!")</f>
        <v>#REF!</v>
      </c>
      <c r="D302" s="11" t="str">
        <f>IFERROR(__xludf.DUMMYFUNCTION("""COMPUTED_VALUE"""),"#REF!")</f>
        <v>#REF!</v>
      </c>
      <c r="E302" s="11" t="str">
        <f>IFERROR(__xludf.DUMMYFUNCTION("""COMPUTED_VALUE"""),"#REF!")</f>
        <v>#REF!</v>
      </c>
      <c r="F302" s="11" t="str">
        <f>IFERROR(__xludf.DUMMYFUNCTION("""COMPUTED_VALUE"""),"#REF!")</f>
        <v>#REF!</v>
      </c>
    </row>
    <row r="303">
      <c r="A303" s="12">
        <v>902.0</v>
      </c>
      <c r="B303" s="8">
        <v>18.0</v>
      </c>
      <c r="C303" s="13" t="str">
        <f>IFERROR(__xludf.DUMMYFUNCTION("""COMPUTED_VALUE"""),"Vacant")</f>
        <v>Vacant</v>
      </c>
      <c r="D303" s="11"/>
      <c r="E303" s="11"/>
      <c r="F303" s="11"/>
    </row>
    <row r="304">
      <c r="A304" s="7">
        <v>903.0</v>
      </c>
      <c r="B304" s="8">
        <v>18.0</v>
      </c>
      <c r="C304" s="13" t="str">
        <f>IFERROR(__xludf.DUMMYFUNCTION("""COMPUTED_VALUE"""),"Vacant")</f>
        <v>Vacant</v>
      </c>
      <c r="D304" s="11"/>
      <c r="E304" s="11"/>
      <c r="F304" s="11"/>
    </row>
    <row r="305">
      <c r="A305" s="7">
        <v>905.0</v>
      </c>
      <c r="B305" s="8">
        <v>18.0</v>
      </c>
      <c r="C305" s="13" t="str">
        <f>IFERROR(__xludf.DUMMYFUNCTION("""COMPUTED_VALUE"""),"Vacant")</f>
        <v>Vacant</v>
      </c>
      <c r="D305" s="11"/>
      <c r="E305" s="11"/>
      <c r="F305" s="11"/>
    </row>
    <row r="306">
      <c r="A306" s="7">
        <v>906.0</v>
      </c>
      <c r="B306" s="8">
        <v>18.0</v>
      </c>
      <c r="C306" s="13" t="str">
        <f>IFERROR(__xludf.DUMMYFUNCTION("""COMPUTED_VALUE"""),"Elected")</f>
        <v>Elected</v>
      </c>
      <c r="D306" s="11" t="str">
        <f>IFERROR(__xludf.DUMMYFUNCTION("""COMPUTED_VALUE"""),"Betty")</f>
        <v>Betty</v>
      </c>
      <c r="E306" s="11" t="str">
        <f>IFERROR(__xludf.DUMMYFUNCTION("""COMPUTED_VALUE"""),"Cooper")</f>
        <v>Cooper</v>
      </c>
      <c r="F306" s="11" t="str">
        <f>IFERROR(__xludf.DUMMYFUNCTION("""COMPUTED_VALUE"""),"blmc2008@gmail.com")</f>
        <v>blmc2008@gmail.com</v>
      </c>
    </row>
    <row r="307">
      <c r="A307" s="7">
        <v>909.0</v>
      </c>
      <c r="B307" s="8">
        <v>18.0</v>
      </c>
      <c r="C307" s="13" t="str">
        <f>IFERROR(__xludf.DUMMYFUNCTION("""COMPUTED_VALUE"""),"Vacant")</f>
        <v>Vacant</v>
      </c>
      <c r="D307" s="11"/>
      <c r="E307" s="11"/>
      <c r="F307" s="11"/>
    </row>
    <row r="308">
      <c r="A308" s="7">
        <v>910.0</v>
      </c>
      <c r="B308" s="8">
        <v>18.0</v>
      </c>
      <c r="C308" s="13" t="str">
        <f>IFERROR(__xludf.DUMMYFUNCTION("""COMPUTED_VALUE"""),"Elected")</f>
        <v>Elected</v>
      </c>
      <c r="D308" s="11" t="str">
        <f>IFERROR(__xludf.DUMMYFUNCTION("""COMPUTED_VALUE"""),"Mark")</f>
        <v>Mark</v>
      </c>
      <c r="E308" s="11" t="str">
        <f>IFERROR(__xludf.DUMMYFUNCTION("""COMPUTED_VALUE"""),"Hughey")</f>
        <v>Hughey</v>
      </c>
      <c r="F308" s="11" t="str">
        <f>IFERROR(__xludf.DUMMYFUNCTION("""COMPUTED_VALUE"""),"greenenergyman374@gmail.com")</f>
        <v>greenenergyman374@gmail.com</v>
      </c>
    </row>
    <row r="309">
      <c r="A309" s="7">
        <v>912.0</v>
      </c>
      <c r="B309" s="8">
        <v>18.0</v>
      </c>
      <c r="C309" s="13" t="str">
        <f>IFERROR(__xludf.DUMMYFUNCTION("""COMPUTED_VALUE"""),"Elected")</f>
        <v>Elected</v>
      </c>
      <c r="D309" s="11" t="str">
        <f>IFERROR(__xludf.DUMMYFUNCTION("""COMPUTED_VALUE"""),"Donna")</f>
        <v>Donna</v>
      </c>
      <c r="E309" s="11" t="str">
        <f>IFERROR(__xludf.DUMMYFUNCTION("""COMPUTED_VALUE"""),"Sinclair")</f>
        <v>Sinclair</v>
      </c>
      <c r="F309" s="11" t="str">
        <f>IFERROR(__xludf.DUMMYFUNCTION("""COMPUTED_VALUE"""),"historygal517@gmail.com")</f>
        <v>historygal517@gmail.com</v>
      </c>
    </row>
    <row r="310">
      <c r="A310" s="7">
        <v>913.0</v>
      </c>
      <c r="B310" s="8">
        <v>18.0</v>
      </c>
      <c r="C310" s="13" t="str">
        <f>IFERROR(__xludf.DUMMYFUNCTION("""COMPUTED_VALUE"""),"Vacant")</f>
        <v>Vacant</v>
      </c>
      <c r="D310" s="11"/>
      <c r="E310" s="11"/>
      <c r="F310" s="11"/>
    </row>
    <row r="311">
      <c r="A311" s="7">
        <v>914.0</v>
      </c>
      <c r="B311" s="8">
        <v>18.0</v>
      </c>
      <c r="C311" s="13" t="str">
        <f>IFERROR(__xludf.DUMMYFUNCTION("""COMPUTED_VALUE"""),"Elected")</f>
        <v>Elected</v>
      </c>
      <c r="D311" s="11" t="str">
        <f>IFERROR(__xludf.DUMMYFUNCTION("""COMPUTED_VALUE"""),"John")</f>
        <v>John</v>
      </c>
      <c r="E311" s="11" t="str">
        <f>IFERROR(__xludf.DUMMYFUNCTION("""COMPUTED_VALUE"""),"Latta")</f>
        <v>Latta</v>
      </c>
      <c r="F311" s="11" t="str">
        <f>IFERROR(__xludf.DUMMYFUNCTION("""COMPUTED_VALUE"""),"jclatta@gmail.com")</f>
        <v>jclatta@gmail.com</v>
      </c>
    </row>
    <row r="312">
      <c r="A312" s="7">
        <v>915.0</v>
      </c>
      <c r="B312" s="8">
        <v>18.0</v>
      </c>
      <c r="C312" s="13" t="str">
        <f>IFERROR(__xludf.DUMMYFUNCTION("""COMPUTED_VALUE"""),"Vacant")</f>
        <v>Vacant</v>
      </c>
      <c r="D312" s="11"/>
      <c r="E312" s="11"/>
      <c r="F312" s="11"/>
    </row>
    <row r="313">
      <c r="A313" s="7">
        <v>917.0</v>
      </c>
      <c r="B313" s="8">
        <v>18.0</v>
      </c>
      <c r="C313" s="13" t="str">
        <f>IFERROR(__xludf.DUMMYFUNCTION("""COMPUTED_VALUE"""),"Vacant")</f>
        <v>Vacant</v>
      </c>
      <c r="D313" s="11"/>
      <c r="E313" s="11"/>
      <c r="F313" s="11"/>
    </row>
    <row r="314">
      <c r="A314" s="7">
        <v>920.0</v>
      </c>
      <c r="B314" s="8">
        <v>18.0</v>
      </c>
      <c r="C314" s="13" t="str">
        <f>IFERROR(__xludf.DUMMYFUNCTION("""COMPUTED_VALUE"""),"Vacant")</f>
        <v>Vacant</v>
      </c>
      <c r="D314" s="11"/>
      <c r="E314" s="11"/>
      <c r="F314" s="11"/>
    </row>
    <row r="315">
      <c r="A315" s="7">
        <v>925.0</v>
      </c>
      <c r="B315" s="8">
        <v>18.0</v>
      </c>
      <c r="C315" s="13" t="str">
        <f>IFERROR(__xludf.DUMMYFUNCTION("""COMPUTED_VALUE"""),"Vacant")</f>
        <v>Vacant</v>
      </c>
      <c r="D315" s="11"/>
      <c r="E315" s="11"/>
      <c r="F315" s="11"/>
    </row>
    <row r="316">
      <c r="A316" s="7">
        <v>930.0</v>
      </c>
      <c r="B316" s="8">
        <v>14.0</v>
      </c>
      <c r="C316" s="13" t="str">
        <f>IFERROR(__xludf.DUMMYFUNCTION("""COMPUTED_VALUE"""),"Vacant")</f>
        <v>Vacant</v>
      </c>
      <c r="D316" s="11"/>
      <c r="E316" s="11"/>
      <c r="F316" s="11"/>
    </row>
    <row r="317">
      <c r="A317" s="7">
        <v>935.0</v>
      </c>
      <c r="B317" s="8">
        <v>18.0</v>
      </c>
      <c r="C317" s="13" t="str">
        <f>IFERROR(__xludf.DUMMYFUNCTION("""COMPUTED_VALUE"""),"Elected")</f>
        <v>Elected</v>
      </c>
      <c r="D317" s="11" t="str">
        <f>IFERROR(__xludf.DUMMYFUNCTION("""COMPUTED_VALUE"""),"Kath")</f>
        <v>Kath</v>
      </c>
      <c r="E317" s="11" t="str">
        <f>IFERROR(__xludf.DUMMYFUNCTION("""COMPUTED_VALUE"""),"Cotrell")</f>
        <v>Cotrell</v>
      </c>
      <c r="F317" s="11" t="str">
        <f>IFERROR(__xludf.DUMMYFUNCTION("""COMPUTED_VALUE"""),"kath@cotrell.net")</f>
        <v>kath@cotrell.net</v>
      </c>
    </row>
    <row r="318">
      <c r="A318" s="7">
        <v>940.0</v>
      </c>
      <c r="B318" s="8">
        <v>14.0</v>
      </c>
      <c r="C318" s="13" t="str">
        <f>IFERROR(__xludf.DUMMYFUNCTION("""COMPUTED_VALUE"""),"Elected")</f>
        <v>Elected</v>
      </c>
      <c r="D318" s="11" t="str">
        <f>IFERROR(__xludf.DUMMYFUNCTION("""COMPUTED_VALUE"""),"Rebecca")</f>
        <v>Rebecca</v>
      </c>
      <c r="E318" s="11" t="str">
        <f>IFERROR(__xludf.DUMMYFUNCTION("""COMPUTED_VALUE"""),"Keith")</f>
        <v>Keith</v>
      </c>
      <c r="F318" s="11" t="str">
        <f>IFERROR(__xludf.DUMMYFUNCTION("""COMPUTED_VALUE"""),"rebecca@oneworldmontessori.org")</f>
        <v>rebecca@oneworldmontessori.org</v>
      </c>
    </row>
    <row r="319">
      <c r="A319" s="7">
        <v>947.0</v>
      </c>
      <c r="B319" s="8">
        <v>18.0</v>
      </c>
      <c r="C319" s="13" t="str">
        <f>IFERROR(__xludf.DUMMYFUNCTION("""COMPUTED_VALUE"""),"Elected")</f>
        <v>Elected</v>
      </c>
      <c r="D319" s="11" t="str">
        <f>IFERROR(__xludf.DUMMYFUNCTION("""COMPUTED_VALUE"""),"Joshua")</f>
        <v>Joshua</v>
      </c>
      <c r="E319" s="11" t="str">
        <f>IFERROR(__xludf.DUMMYFUNCTION("""COMPUTED_VALUE"""),"Seeds")</f>
        <v>Seeds</v>
      </c>
      <c r="F319" s="11" t="str">
        <f>IFERROR(__xludf.DUMMYFUNCTION("""COMPUTED_VALUE"""),"joshuadseeds@gmail.com")</f>
        <v>joshuadseeds@gmail.com</v>
      </c>
    </row>
    <row r="320">
      <c r="A320" s="7">
        <v>950.0</v>
      </c>
      <c r="B320" s="8">
        <v>18.0</v>
      </c>
      <c r="C320" s="13" t="str">
        <f>IFERROR(__xludf.DUMMYFUNCTION("""COMPUTED_VALUE"""),"Elected")</f>
        <v>Elected</v>
      </c>
      <c r="D320" s="11" t="str">
        <f>IFERROR(__xludf.DUMMYFUNCTION("""COMPUTED_VALUE"""),"Rich")</f>
        <v>Rich</v>
      </c>
      <c r="E320" s="11" t="str">
        <f>IFERROR(__xludf.DUMMYFUNCTION("""COMPUTED_VALUE"""),"Rogers")</f>
        <v>Rogers</v>
      </c>
      <c r="F320" s="11" t="str">
        <f>IFERROR(__xludf.DUMMYFUNCTION("""COMPUTED_VALUE"""),"igi@comcast.net")</f>
        <v>igi@comcast.net</v>
      </c>
    </row>
    <row r="321">
      <c r="A321" s="7">
        <v>951.0</v>
      </c>
      <c r="B321" s="8">
        <v>18.0</v>
      </c>
      <c r="C321" s="13" t="str">
        <f>IFERROR(__xludf.DUMMYFUNCTION("""COMPUTED_VALUE"""),"Appointed")</f>
        <v>Appointed</v>
      </c>
      <c r="D321" s="11" t="str">
        <f>IFERROR(__xludf.DUMMYFUNCTION("""COMPUTED_VALUE"""),"Eric")</f>
        <v>Eric</v>
      </c>
      <c r="E321" s="11" t="str">
        <f>IFERROR(__xludf.DUMMYFUNCTION("""COMPUTED_VALUE"""),"Holt")</f>
        <v>Holt</v>
      </c>
      <c r="F321" s="11" t="str">
        <f>IFERROR(__xludf.DUMMYFUNCTION("""COMPUTED_VALUE"""),"e.k.holt@outlook.com")</f>
        <v>e.k.holt@outlook.com</v>
      </c>
    </row>
    <row r="322">
      <c r="A322" s="12">
        <v>952.0</v>
      </c>
      <c r="B322" s="8">
        <v>18.0</v>
      </c>
      <c r="C322" s="13" t="str">
        <f>IFERROR(__xludf.DUMMYFUNCTION("""COMPUTED_VALUE"""),"#REF!")</f>
        <v>#REF!</v>
      </c>
      <c r="D322" s="11" t="str">
        <f>IFERROR(__xludf.DUMMYFUNCTION("""COMPUTED_VALUE"""),"#REF!")</f>
        <v>#REF!</v>
      </c>
      <c r="E322" s="11" t="str">
        <f>IFERROR(__xludf.DUMMYFUNCTION("""COMPUTED_VALUE"""),"#REF!")</f>
        <v>#REF!</v>
      </c>
      <c r="F322" s="11" t="str">
        <f>IFERROR(__xludf.DUMMYFUNCTION("""COMPUTED_VALUE"""),"#REF!")</f>
        <v>#REF!</v>
      </c>
    </row>
    <row r="323">
      <c r="A323" s="7">
        <v>953.0</v>
      </c>
      <c r="B323" s="8">
        <v>18.0</v>
      </c>
      <c r="C323" s="13" t="str">
        <f>IFERROR(__xludf.DUMMYFUNCTION("""COMPUTED_VALUE"""),"Vacant")</f>
        <v>Vacant</v>
      </c>
      <c r="D323" s="11"/>
      <c r="E323" s="11"/>
      <c r="F323" s="11"/>
    </row>
    <row r="324">
      <c r="A324" s="7">
        <v>956.0</v>
      </c>
      <c r="B324" s="8">
        <v>18.0</v>
      </c>
      <c r="C324" s="13" t="str">
        <f>IFERROR(__xludf.DUMMYFUNCTION("""COMPUTED_VALUE"""),"Vacant")</f>
        <v>Vacant</v>
      </c>
      <c r="D324" s="11"/>
      <c r="E324" s="11"/>
      <c r="F324" s="11"/>
    </row>
    <row r="325">
      <c r="A325" s="7">
        <v>957.0</v>
      </c>
      <c r="B325" s="8">
        <v>18.0</v>
      </c>
      <c r="C325" s="13" t="str">
        <f>IFERROR(__xludf.DUMMYFUNCTION("""COMPUTED_VALUE"""),"Appointed")</f>
        <v>Appointed</v>
      </c>
      <c r="D325" s="11" t="str">
        <f>IFERROR(__xludf.DUMMYFUNCTION("""COMPUTED_VALUE"""),"Mellissa")</f>
        <v>Mellissa</v>
      </c>
      <c r="E325" s="11" t="str">
        <f>IFERROR(__xludf.DUMMYFUNCTION("""COMPUTED_VALUE"""),"Ahem")</f>
        <v>Ahem</v>
      </c>
      <c r="F325" s="11" t="str">
        <f>IFERROR(__xludf.DUMMYFUNCTION("""COMPUTED_VALUE"""),"mellissa.ahern@gmail.com")</f>
        <v>mellissa.ahern@gmail.com</v>
      </c>
    </row>
    <row r="326">
      <c r="A326" s="7">
        <v>958.0</v>
      </c>
      <c r="B326" s="8">
        <v>18.0</v>
      </c>
      <c r="C326" s="13" t="str">
        <f>IFERROR(__xludf.DUMMYFUNCTION("""COMPUTED_VALUE"""),"Vacant")</f>
        <v>Vacant</v>
      </c>
      <c r="D326" s="11"/>
      <c r="E326" s="11"/>
      <c r="F326" s="11"/>
    </row>
    <row r="327">
      <c r="A327" s="7">
        <v>959.0</v>
      </c>
      <c r="B327" s="8">
        <v>18.0</v>
      </c>
      <c r="C327" s="13" t="str">
        <f>IFERROR(__xludf.DUMMYFUNCTION("""COMPUTED_VALUE"""),"Vacant")</f>
        <v>Vacant</v>
      </c>
      <c r="D327" s="11"/>
      <c r="E327" s="11"/>
      <c r="F327" s="11"/>
    </row>
    <row r="328">
      <c r="A328" s="7">
        <v>960.0</v>
      </c>
      <c r="B328" s="8">
        <v>18.0</v>
      </c>
      <c r="C328" s="13" t="str">
        <f>IFERROR(__xludf.DUMMYFUNCTION("""COMPUTED_VALUE"""),"vacant")</f>
        <v>vacant</v>
      </c>
      <c r="D328" s="11"/>
      <c r="E328" s="11"/>
      <c r="F328" s="11"/>
    </row>
    <row r="329">
      <c r="A329" s="7">
        <v>961.0</v>
      </c>
      <c r="B329" s="8">
        <v>18.0</v>
      </c>
      <c r="C329" s="13" t="str">
        <f>IFERROR(__xludf.DUMMYFUNCTION("""COMPUTED_VALUE"""),"Elected")</f>
        <v>Elected</v>
      </c>
      <c r="D329" s="11" t="str">
        <f>IFERROR(__xludf.DUMMYFUNCTION("""COMPUTED_VALUE"""),"Matt")</f>
        <v>Matt</v>
      </c>
      <c r="E329" s="11" t="str">
        <f>IFERROR(__xludf.DUMMYFUNCTION("""COMPUTED_VALUE"""),"Dittrich")</f>
        <v>Dittrich</v>
      </c>
      <c r="F329" s="11" t="str">
        <f>IFERROR(__xludf.DUMMYFUNCTION("""COMPUTED_VALUE"""),"mattdcdittrich@gmail.com")</f>
        <v>mattdcdittrich@gmail.com</v>
      </c>
    </row>
    <row r="330">
      <c r="A330" s="7">
        <v>962.0</v>
      </c>
      <c r="B330" s="8">
        <v>18.0</v>
      </c>
      <c r="C330" s="13" t="str">
        <f>IFERROR(__xludf.DUMMYFUNCTION("""COMPUTED_VALUE"""),"Vacant")</f>
        <v>Vacant</v>
      </c>
      <c r="D330" s="11"/>
      <c r="E330" s="11"/>
      <c r="F330" s="11"/>
    </row>
    <row r="331">
      <c r="A331" s="7">
        <v>963.0</v>
      </c>
      <c r="B331" s="8">
        <v>18.0</v>
      </c>
      <c r="C331" s="13" t="str">
        <f>IFERROR(__xludf.DUMMYFUNCTION("""COMPUTED_VALUE"""),"Vacant")</f>
        <v>Vacant</v>
      </c>
      <c r="D331" s="11"/>
      <c r="E331" s="11"/>
      <c r="F331" s="11"/>
    </row>
    <row r="332">
      <c r="A332" s="7">
        <v>964.0</v>
      </c>
      <c r="B332" s="8">
        <v>18.0</v>
      </c>
      <c r="C332" s="13" t="str">
        <f>IFERROR(__xludf.DUMMYFUNCTION("""COMPUTED_VALUE"""),"Vacant")</f>
        <v>Vacant</v>
      </c>
      <c r="D332" s="11"/>
      <c r="E332" s="11"/>
      <c r="F332" s="11"/>
    </row>
    <row r="333">
      <c r="A333" s="7">
        <v>965.0</v>
      </c>
      <c r="B333" s="8">
        <v>18.0</v>
      </c>
      <c r="C333" s="13" t="str">
        <f>IFERROR(__xludf.DUMMYFUNCTION("""COMPUTED_VALUE"""),"Elected")</f>
        <v>Elected</v>
      </c>
      <c r="D333" s="11" t="str">
        <f>IFERROR(__xludf.DUMMYFUNCTION("""COMPUTED_VALUE"""),"George")</f>
        <v>George</v>
      </c>
      <c r="E333" s="11" t="str">
        <f>IFERROR(__xludf.DUMMYFUNCTION("""COMPUTED_VALUE"""),"Curtin")</f>
        <v>Curtin</v>
      </c>
      <c r="F333" s="11" t="str">
        <f>IFERROR(__xludf.DUMMYFUNCTION("""COMPUTED_VALUE"""),"gtcurtin@gmail.com")</f>
        <v>gtcurtin@gmail.com</v>
      </c>
    </row>
    <row r="334">
      <c r="A334" s="7">
        <v>966.0</v>
      </c>
      <c r="B334" s="8">
        <v>18.0</v>
      </c>
      <c r="C334" s="13" t="str">
        <f>IFERROR(__xludf.DUMMYFUNCTION("""COMPUTED_VALUE"""),"Elected")</f>
        <v>Elected</v>
      </c>
      <c r="D334" s="11" t="str">
        <f>IFERROR(__xludf.DUMMYFUNCTION("""COMPUTED_VALUE"""),"Amanda")</f>
        <v>Amanda</v>
      </c>
      <c r="E334" s="11" t="str">
        <f>IFERROR(__xludf.DUMMYFUNCTION("""COMPUTED_VALUE"""),"Bell")</f>
        <v>Bell</v>
      </c>
      <c r="F334" s="11" t="str">
        <f>IFERROR(__xludf.DUMMYFUNCTION("""COMPUTED_VALUE"""),"amandager99@gmail.com")</f>
        <v>amandager99@gmail.com</v>
      </c>
    </row>
    <row r="335">
      <c r="A335" s="7">
        <v>967.0</v>
      </c>
      <c r="B335" s="8">
        <v>18.0</v>
      </c>
      <c r="C335" s="13" t="str">
        <f>IFERROR(__xludf.DUMMYFUNCTION("""COMPUTED_VALUE"""),"Vacant")</f>
        <v>Vacant</v>
      </c>
      <c r="D335" s="11"/>
      <c r="E335" s="11"/>
      <c r="F335" s="11"/>
    </row>
    <row r="336">
      <c r="A336" s="7">
        <v>968.0</v>
      </c>
      <c r="B336" s="8">
        <v>18.0</v>
      </c>
      <c r="C336" s="13" t="str">
        <f>IFERROR(__xludf.DUMMYFUNCTION("""COMPUTED_VALUE"""),"Vacant")</f>
        <v>Vacant</v>
      </c>
      <c r="D336" s="11"/>
      <c r="E336" s="11"/>
      <c r="F336" s="11"/>
    </row>
    <row r="337">
      <c r="A337" s="7">
        <v>969.0</v>
      </c>
      <c r="B337" s="8">
        <v>18.0</v>
      </c>
      <c r="C337" s="13" t="str">
        <f>IFERROR(__xludf.DUMMYFUNCTION("""COMPUTED_VALUE"""),"Vacant")</f>
        <v>Vacant</v>
      </c>
      <c r="D337" s="11"/>
      <c r="E337" s="11"/>
      <c r="F337" s="11"/>
    </row>
    <row r="338">
      <c r="A338" s="12">
        <v>970.0</v>
      </c>
      <c r="B338" s="8">
        <v>18.0</v>
      </c>
      <c r="C338" s="13" t="str">
        <f>IFERROR(__xludf.DUMMYFUNCTION("""COMPUTED_VALUE"""),"#REF!")</f>
        <v>#REF!</v>
      </c>
      <c r="D338" s="11" t="str">
        <f>IFERROR(__xludf.DUMMYFUNCTION("""COMPUTED_VALUE"""),"#REF!")</f>
        <v>#REF!</v>
      </c>
      <c r="E338" s="11" t="str">
        <f>IFERROR(__xludf.DUMMYFUNCTION("""COMPUTED_VALUE"""),"#REF!")</f>
        <v>#REF!</v>
      </c>
      <c r="F338" s="11" t="str">
        <f>IFERROR(__xludf.DUMMYFUNCTION("""COMPUTED_VALUE"""),"#REF!")</f>
        <v>#REF!</v>
      </c>
    </row>
    <row r="339">
      <c r="A339" s="12">
        <v>980.0</v>
      </c>
      <c r="B339" s="8">
        <v>18.0</v>
      </c>
      <c r="C339" s="13" t="str">
        <f>IFERROR(__xludf.DUMMYFUNCTION("""COMPUTED_VALUE"""),"#REF!")</f>
        <v>#REF!</v>
      </c>
      <c r="D339" s="11" t="str">
        <f>IFERROR(__xludf.DUMMYFUNCTION("""COMPUTED_VALUE"""),"#REF!")</f>
        <v>#REF!</v>
      </c>
      <c r="E339" s="11" t="str">
        <f>IFERROR(__xludf.DUMMYFUNCTION("""COMPUTED_VALUE"""),"#REF!")</f>
        <v>#REF!</v>
      </c>
      <c r="F339" s="11" t="str">
        <f>IFERROR(__xludf.DUMMYFUNCTION("""COMPUTED_VALUE"""),"#REF!")</f>
        <v>#REF!</v>
      </c>
    </row>
    <row r="340">
      <c r="A340" s="7">
        <v>985.0</v>
      </c>
      <c r="B340" s="8">
        <v>18.0</v>
      </c>
      <c r="C340" s="13" t="str">
        <f>IFERROR(__xludf.DUMMYFUNCTION("""COMPUTED_VALUE"""),"Elected")</f>
        <v>Elected</v>
      </c>
      <c r="D340" s="11" t="str">
        <f>IFERROR(__xludf.DUMMYFUNCTION("""COMPUTED_VALUE"""),"Wiley")</f>
        <v>Wiley</v>
      </c>
      <c r="E340" s="11" t="str">
        <f>IFERROR(__xludf.DUMMYFUNCTION("""COMPUTED_VALUE"""),"McCallum")</f>
        <v>McCallum</v>
      </c>
      <c r="F340" s="11" t="str">
        <f>IFERROR(__xludf.DUMMYFUNCTION("""COMPUTED_VALUE"""),"wileydems@gmail.com")</f>
        <v>wileydems@gmail.com</v>
      </c>
    </row>
  </sheetData>
  <autoFilter ref="$A$1:$F$340"/>
  <customSheetViews>
    <customSheetView guid="{D53FE417-421A-49D5-AB3A-0469395EA20D}" filter="1" showAutoFilter="1">
      <autoFilter ref="$A$2:$F$316">
        <filterColumn colId="1">
          <filters blank="1">
            <filter val="18"/>
          </filters>
        </filterColumn>
      </autoFilter>
    </customSheetView>
    <customSheetView guid="{7FAA9215-7541-4DA5-8303-3245E41837F6}" filter="1" showAutoFilter="1">
      <autoFilter ref="$A$1:$F$340">
        <filterColumn colId="2">
          <filters>
            <filter val="#REF!"/>
            <filter val="PCO Status"/>
            <filter val="vacant"/>
          </filters>
        </filterColumn>
      </autoFilter>
    </customSheetView>
    <customSheetView guid="{8908AA75-5CAF-4ED8-ADD6-E8ACF8FFC3C6}" filter="1" showAutoFilter="1">
      <autoFilter ref="$A$1:$C$340">
        <filterColumn colId="1">
          <filters blank="1">
            <filter val="17"/>
            <filter val="Legislative District"/>
          </filters>
        </filterColumn>
      </autoFilter>
    </customSheetView>
    <customSheetView guid="{39EF4899-A0E8-435C-8601-05F5B75475DB}" filter="1" showAutoFilter="1">
      <autoFilter ref="$A$2:$F$316">
        <filterColumn colId="1">
          <filters blank="1">
            <filter val="49"/>
          </filters>
        </filterColumn>
      </autoFilter>
    </customSheetView>
    <customSheetView guid="{F4ACA0D4-F1D7-48A6-90E4-2853D71E796F}" filter="1" showAutoFilter="1">
      <autoFilter ref="$A$1:$C$340"/>
    </customSheetView>
    <customSheetView guid="{D199DED3-64B2-4C38-BD6F-8C98C98ED47A}" filter="1" showAutoFilter="1">
      <autoFilter ref="$A$2:$F$340">
        <filterColumn colId="2">
          <filters>
            <filter val="#REF!"/>
            <filter val="Appointed"/>
            <filter val="Acting"/>
            <filter val="Elected"/>
            <filter val="vacant"/>
          </filters>
        </filterColumn>
      </autoFilter>
    </customSheetView>
    <customSheetView guid="{2D46B8E7-0BB1-4FBB-AE68-F6F2F28E6E44}" filter="1" showAutoFilter="1">
      <autoFilter ref="$A$2:$F$340">
        <filterColumn colId="2">
          <filters>
            <filter val="#REF!"/>
            <filter val="Appointed"/>
            <filter val="Acting"/>
            <filter val="Elected"/>
            <filter val="vacant"/>
          </filters>
        </filterColumn>
        <sortState ref="A2:F340">
          <sortCondition ref="E2:E340"/>
        </sortState>
      </autoFilter>
    </customSheetView>
  </customSheetViews>
  <mergeCells count="1">
    <mergeCell ref="A1:C1"/>
  </mergeCells>
  <conditionalFormatting sqref="C2:C340">
    <cfRule type="containsText" dxfId="0" priority="1" operator="containsText" text="Elected">
      <formula>NOT(ISERROR(SEARCH(("Elected"),(C2))))</formula>
    </cfRule>
  </conditionalFormatting>
  <conditionalFormatting sqref="C2:C340">
    <cfRule type="containsText" dxfId="1" priority="2" operator="containsText" text="Appointed">
      <formula>NOT(ISERROR(SEARCH(("Appointed"),(C2))))</formula>
    </cfRule>
  </conditionalFormatting>
  <conditionalFormatting sqref="C2:C340">
    <cfRule type="containsText" dxfId="2" priority="3" operator="containsText" text="Acting">
      <formula>NOT(ISERROR(SEARCH(("Acting"),(C2))))</formula>
    </cfRule>
  </conditionalFormatting>
  <drawing r:id="rId1"/>
</worksheet>
</file>